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Галина СИРГІ\Documents\Інформація на сайт НМР (Інформація щодо бюджету)\2025\жовтень 2025\"/>
    </mc:Choice>
  </mc:AlternateContent>
  <bookViews>
    <workbookView xWindow="0" yWindow="75" windowWidth="28755" windowHeight="1260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R79" i="1" l="1"/>
  <c r="M82" i="1"/>
  <c r="M76" i="1"/>
  <c r="M74" i="1"/>
  <c r="R78" i="1"/>
  <c r="R77" i="1"/>
  <c r="R76" i="1"/>
  <c r="R71" i="1"/>
  <c r="R70" i="1"/>
  <c r="R68" i="1"/>
  <c r="R67" i="1"/>
  <c r="R66" i="1"/>
  <c r="H66" i="1"/>
  <c r="G66" i="1"/>
  <c r="H62" i="1"/>
  <c r="G64" i="1"/>
  <c r="G62" i="1"/>
  <c r="R48" i="1"/>
  <c r="R46" i="1"/>
  <c r="O25" i="1"/>
  <c r="R25" i="1"/>
  <c r="H25" i="1"/>
  <c r="R31" i="1"/>
  <c r="R30" i="1"/>
  <c r="R27" i="1"/>
  <c r="M81" i="1"/>
  <c r="M94" i="1"/>
  <c r="M93" i="1"/>
  <c r="M85" i="1"/>
  <c r="M83" i="1"/>
  <c r="M77" i="1"/>
  <c r="M66" i="1"/>
  <c r="L64" i="1"/>
  <c r="M64" i="1"/>
  <c r="M42" i="1"/>
  <c r="M36" i="1"/>
  <c r="M37" i="1"/>
  <c r="M35" i="1"/>
  <c r="M30" i="1"/>
  <c r="M27" i="1"/>
  <c r="M25" i="1"/>
  <c r="M20" i="1"/>
  <c r="M19" i="1"/>
  <c r="H68" i="1"/>
  <c r="H64" i="1"/>
  <c r="H49" i="1"/>
  <c r="H48" i="1"/>
  <c r="H46" i="1"/>
  <c r="H44" i="1"/>
  <c r="H43" i="1"/>
  <c r="H29" i="1"/>
  <c r="G29" i="1"/>
  <c r="M29" i="1"/>
  <c r="N9" i="1" l="1"/>
  <c r="N10" i="1"/>
  <c r="P34" i="1"/>
  <c r="P32" i="1"/>
  <c r="L29" i="1" l="1"/>
  <c r="P33" i="1"/>
  <c r="R33" i="1" s="1"/>
  <c r="O33" i="1"/>
  <c r="N33" i="1"/>
  <c r="L33" i="1"/>
  <c r="H33" i="1"/>
  <c r="G33" i="1"/>
  <c r="Q33" i="1" l="1"/>
  <c r="P72" i="1"/>
  <c r="K28" i="1"/>
  <c r="K12" i="1"/>
  <c r="K29" i="1"/>
  <c r="K25" i="1"/>
  <c r="F54" i="1"/>
  <c r="F18" i="1"/>
  <c r="O34" i="1"/>
  <c r="Q34" i="1" s="1"/>
  <c r="N34" i="1"/>
  <c r="L34" i="1"/>
  <c r="G34" i="1"/>
  <c r="F25" i="1"/>
  <c r="F19" i="1"/>
  <c r="R34" i="1" l="1"/>
  <c r="P28" i="1"/>
  <c r="P27" i="1"/>
  <c r="G93" i="1" l="1"/>
  <c r="L84" i="1"/>
  <c r="L93" i="1"/>
  <c r="O93" i="1"/>
  <c r="N93" i="1"/>
  <c r="G80" i="1"/>
  <c r="G79" i="1"/>
  <c r="M72" i="1"/>
  <c r="L72" i="1"/>
  <c r="O72" i="1"/>
  <c r="R72" i="1" s="1"/>
  <c r="N72" i="1"/>
  <c r="P71" i="1"/>
  <c r="O71" i="1"/>
  <c r="N71" i="1"/>
  <c r="M71" i="1"/>
  <c r="L71" i="1"/>
  <c r="M32" i="1"/>
  <c r="L32" i="1"/>
  <c r="O32" i="1"/>
  <c r="Q32" i="1" s="1"/>
  <c r="N32" i="1"/>
  <c r="G32" i="1"/>
  <c r="N28" i="1"/>
  <c r="M28" i="1"/>
  <c r="L28" i="1"/>
  <c r="O28" i="1"/>
  <c r="Q28" i="1" s="1"/>
  <c r="D12" i="1"/>
  <c r="Q72" i="1" l="1"/>
  <c r="Q71" i="1"/>
  <c r="R32" i="1"/>
  <c r="K67" i="1"/>
  <c r="J67" i="1"/>
  <c r="I67" i="1"/>
  <c r="F67" i="1"/>
  <c r="E67" i="1"/>
  <c r="D67" i="1"/>
  <c r="P80" i="1"/>
  <c r="O80" i="1"/>
  <c r="N80" i="1"/>
  <c r="L80" i="1"/>
  <c r="Q80" i="1" l="1"/>
  <c r="P93" i="1"/>
  <c r="Q93" i="1" l="1"/>
  <c r="R93" i="1"/>
  <c r="P62" i="1"/>
  <c r="O62" i="1"/>
  <c r="N62" i="1"/>
  <c r="M59" i="1"/>
  <c r="K59" i="1"/>
  <c r="J59" i="1"/>
  <c r="I59" i="1"/>
  <c r="F59" i="1"/>
  <c r="E59" i="1"/>
  <c r="D59" i="1"/>
  <c r="R62" i="1" l="1"/>
  <c r="H59" i="1"/>
  <c r="Q62" i="1"/>
  <c r="L26" i="1"/>
  <c r="N29" i="1"/>
  <c r="O29" i="1" l="1"/>
  <c r="P29" i="1"/>
  <c r="Q29" i="1" l="1"/>
  <c r="L94" i="1"/>
  <c r="H94" i="1"/>
  <c r="G94" i="1"/>
  <c r="L92" i="1"/>
  <c r="L87" i="1"/>
  <c r="L86" i="1"/>
  <c r="L85" i="1"/>
  <c r="L82" i="1"/>
  <c r="H92" i="1"/>
  <c r="G92" i="1"/>
  <c r="H84" i="1"/>
  <c r="H83" i="1"/>
  <c r="H82" i="1"/>
  <c r="L69" i="1"/>
  <c r="L68" i="1"/>
  <c r="P79" i="1"/>
  <c r="O79" i="1"/>
  <c r="N79" i="1"/>
  <c r="L79" i="1"/>
  <c r="L74" i="1"/>
  <c r="M79" i="1"/>
  <c r="M70" i="1"/>
  <c r="M67" i="1" s="1"/>
  <c r="M65" i="1"/>
  <c r="M55" i="1"/>
  <c r="M57" i="1"/>
  <c r="M56" i="1"/>
  <c r="M44" i="1"/>
  <c r="L65" i="1"/>
  <c r="L58" i="1"/>
  <c r="L57" i="1"/>
  <c r="L56" i="1"/>
  <c r="L55" i="1"/>
  <c r="L36" i="1"/>
  <c r="P30" i="1"/>
  <c r="O30" i="1"/>
  <c r="N30" i="1"/>
  <c r="P25" i="1"/>
  <c r="M16" i="1"/>
  <c r="M10" i="1"/>
  <c r="M9" i="1"/>
  <c r="M31" i="1"/>
  <c r="M24" i="1"/>
  <c r="M23" i="1"/>
  <c r="M22" i="1"/>
  <c r="M21" i="1"/>
  <c r="M18" i="1"/>
  <c r="G31" i="1"/>
  <c r="G30" i="1"/>
  <c r="G27" i="1"/>
  <c r="L31" i="1"/>
  <c r="L30" i="1"/>
  <c r="L27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0" i="1"/>
  <c r="L9" i="1"/>
  <c r="Q30" i="1" l="1"/>
  <c r="Q79" i="1"/>
  <c r="H26" i="1" l="1"/>
  <c r="G26" i="1"/>
  <c r="F12" i="1"/>
  <c r="P94" i="1" l="1"/>
  <c r="O94" i="1"/>
  <c r="N94" i="1"/>
  <c r="R94" i="1" l="1"/>
  <c r="Q94" i="1"/>
  <c r="J63" i="1"/>
  <c r="N103" i="1"/>
  <c r="O92" i="1" l="1"/>
  <c r="O91" i="1"/>
  <c r="O90" i="1"/>
  <c r="O89" i="1"/>
  <c r="O88" i="1"/>
  <c r="O87" i="1"/>
  <c r="O86" i="1"/>
  <c r="O85" i="1"/>
  <c r="O84" i="1"/>
  <c r="O83" i="1"/>
  <c r="O82" i="1"/>
  <c r="O78" i="1"/>
  <c r="O77" i="1"/>
  <c r="O76" i="1"/>
  <c r="O75" i="1"/>
  <c r="O74" i="1"/>
  <c r="O73" i="1"/>
  <c r="O70" i="1"/>
  <c r="O69" i="1"/>
  <c r="O68" i="1"/>
  <c r="O65" i="1"/>
  <c r="O60" i="1"/>
  <c r="O58" i="1"/>
  <c r="O57" i="1"/>
  <c r="O56" i="1"/>
  <c r="O55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7" i="1"/>
  <c r="O36" i="1"/>
  <c r="O31" i="1"/>
  <c r="O27" i="1"/>
  <c r="Q27" i="1" s="1"/>
  <c r="O26" i="1"/>
  <c r="Q25" i="1"/>
  <c r="O24" i="1"/>
  <c r="O23" i="1"/>
  <c r="O22" i="1"/>
  <c r="O21" i="1"/>
  <c r="O20" i="1"/>
  <c r="O19" i="1"/>
  <c r="O18" i="1"/>
  <c r="O17" i="1"/>
  <c r="O16" i="1"/>
  <c r="O15" i="1"/>
  <c r="O14" i="1"/>
  <c r="O13" i="1"/>
  <c r="O11" i="1"/>
  <c r="O10" i="1"/>
  <c r="N92" i="1"/>
  <c r="N91" i="1"/>
  <c r="N90" i="1"/>
  <c r="N89" i="1"/>
  <c r="N88" i="1"/>
  <c r="N87" i="1"/>
  <c r="N86" i="1"/>
  <c r="N85" i="1"/>
  <c r="N84" i="1"/>
  <c r="N83" i="1"/>
  <c r="N82" i="1"/>
  <c r="N78" i="1"/>
  <c r="N77" i="1"/>
  <c r="N76" i="1"/>
  <c r="N75" i="1"/>
  <c r="N74" i="1"/>
  <c r="N73" i="1"/>
  <c r="N70" i="1"/>
  <c r="N69" i="1"/>
  <c r="N68" i="1"/>
  <c r="N65" i="1"/>
  <c r="N60" i="1"/>
  <c r="N58" i="1"/>
  <c r="N57" i="1"/>
  <c r="N56" i="1"/>
  <c r="N55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7" i="1"/>
  <c r="N36" i="1"/>
  <c r="N31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1" i="1"/>
  <c r="J8" i="1"/>
  <c r="I8" i="1"/>
  <c r="J12" i="1"/>
  <c r="I12" i="1"/>
  <c r="J35" i="1"/>
  <c r="I35" i="1"/>
  <c r="J38" i="1"/>
  <c r="I38" i="1"/>
  <c r="J54" i="1"/>
  <c r="I54" i="1"/>
  <c r="I63" i="1"/>
  <c r="K81" i="1"/>
  <c r="J81" i="1"/>
  <c r="I81" i="1"/>
  <c r="F81" i="1"/>
  <c r="E81" i="1"/>
  <c r="G68" i="1"/>
  <c r="P68" i="1"/>
  <c r="O67" i="1" l="1"/>
  <c r="O35" i="1"/>
  <c r="O12" i="1"/>
  <c r="O54" i="1"/>
  <c r="N67" i="1"/>
  <c r="N54" i="1"/>
  <c r="N38" i="1"/>
  <c r="O38" i="1"/>
  <c r="N35" i="1"/>
  <c r="N12" i="1"/>
  <c r="J95" i="1"/>
  <c r="I95" i="1"/>
  <c r="O81" i="1"/>
  <c r="N81" i="1"/>
  <c r="Q68" i="1"/>
  <c r="P31" i="1"/>
  <c r="P92" i="1"/>
  <c r="F8" i="1"/>
  <c r="F38" i="1"/>
  <c r="P26" i="1"/>
  <c r="E12" i="1"/>
  <c r="Q92" i="1" l="1"/>
  <c r="R92" i="1"/>
  <c r="Q26" i="1"/>
  <c r="R26" i="1"/>
  <c r="Q31" i="1"/>
  <c r="H12" i="1"/>
  <c r="L83" i="1"/>
  <c r="H87" i="1"/>
  <c r="H86" i="1"/>
  <c r="G88" i="1"/>
  <c r="G87" i="1"/>
  <c r="G86" i="1"/>
  <c r="G85" i="1"/>
  <c r="G84" i="1"/>
  <c r="G83" i="1"/>
  <c r="G82" i="1"/>
  <c r="G78" i="1"/>
  <c r="G77" i="1"/>
  <c r="G76" i="1"/>
  <c r="G75" i="1"/>
  <c r="G74" i="1"/>
  <c r="G73" i="1"/>
  <c r="G70" i="1"/>
  <c r="G69" i="1"/>
  <c r="G65" i="1"/>
  <c r="G60" i="1"/>
  <c r="G59" i="1" s="1"/>
  <c r="G58" i="1"/>
  <c r="G57" i="1"/>
  <c r="G56" i="1"/>
  <c r="G55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7" i="1"/>
  <c r="G36" i="1"/>
  <c r="G20" i="1"/>
  <c r="G19" i="1"/>
  <c r="G18" i="1"/>
  <c r="G17" i="1"/>
  <c r="G16" i="1"/>
  <c r="G15" i="1"/>
  <c r="G14" i="1"/>
  <c r="G13" i="1"/>
  <c r="D81" i="1"/>
  <c r="G67" i="1" l="1"/>
  <c r="G12" i="1"/>
  <c r="L42" i="1"/>
  <c r="P51" i="1" l="1"/>
  <c r="M12" i="1"/>
  <c r="R24" i="1"/>
  <c r="H24" i="1"/>
  <c r="H22" i="1"/>
  <c r="P22" i="1"/>
  <c r="R22" i="1" l="1"/>
  <c r="R51" i="1"/>
  <c r="Q51" i="1"/>
  <c r="Q24" i="1"/>
  <c r="Q22" i="1"/>
  <c r="Q23" i="1" l="1"/>
  <c r="R23" i="1" l="1"/>
  <c r="L91" i="1"/>
  <c r="H91" i="1"/>
  <c r="H90" i="1"/>
  <c r="G91" i="1"/>
  <c r="G90" i="1"/>
  <c r="E8" i="1" l="1"/>
  <c r="H61" i="1" l="1"/>
  <c r="P90" i="1" l="1"/>
  <c r="R90" i="1" s="1"/>
  <c r="Q90" i="1" l="1"/>
  <c r="O61" i="1" l="1"/>
  <c r="O59" i="1" s="1"/>
  <c r="N61" i="1"/>
  <c r="N59" i="1" s="1"/>
  <c r="P84" i="1" l="1"/>
  <c r="R84" i="1" s="1"/>
  <c r="Q84" i="1" l="1"/>
  <c r="P61" i="1" l="1"/>
  <c r="H21" i="1"/>
  <c r="J104" i="1" l="1"/>
  <c r="I104" i="1"/>
  <c r="F104" i="1"/>
  <c r="E104" i="1"/>
  <c r="D104" i="1"/>
  <c r="O103" i="1"/>
  <c r="G103" i="1"/>
  <c r="O102" i="1"/>
  <c r="N102" i="1"/>
  <c r="G102" i="1"/>
  <c r="J101" i="1"/>
  <c r="I101" i="1"/>
  <c r="F101" i="1"/>
  <c r="E101" i="1"/>
  <c r="D101" i="1"/>
  <c r="J97" i="1"/>
  <c r="I97" i="1"/>
  <c r="E97" i="1"/>
  <c r="D97" i="1"/>
  <c r="P91" i="1"/>
  <c r="R91" i="1" s="1"/>
  <c r="P89" i="1"/>
  <c r="R89" i="1" s="1"/>
  <c r="L89" i="1"/>
  <c r="H89" i="1"/>
  <c r="G89" i="1"/>
  <c r="P88" i="1"/>
  <c r="R88" i="1" s="1"/>
  <c r="P87" i="1"/>
  <c r="R87" i="1" s="1"/>
  <c r="P86" i="1"/>
  <c r="R86" i="1" s="1"/>
  <c r="P85" i="1"/>
  <c r="R85" i="1" s="1"/>
  <c r="P83" i="1"/>
  <c r="R83" i="1" s="1"/>
  <c r="P82" i="1"/>
  <c r="R82" i="1" s="1"/>
  <c r="P78" i="1"/>
  <c r="L78" i="1"/>
  <c r="P77" i="1"/>
  <c r="L77" i="1"/>
  <c r="P76" i="1"/>
  <c r="L76" i="1"/>
  <c r="P75" i="1"/>
  <c r="L75" i="1"/>
  <c r="P74" i="1"/>
  <c r="H74" i="1"/>
  <c r="P73" i="1"/>
  <c r="L73" i="1"/>
  <c r="H73" i="1"/>
  <c r="P70" i="1"/>
  <c r="L70" i="1"/>
  <c r="P69" i="1"/>
  <c r="P66" i="1"/>
  <c r="O66" i="1"/>
  <c r="N66" i="1"/>
  <c r="L66" i="1"/>
  <c r="P65" i="1"/>
  <c r="H65" i="1"/>
  <c r="G63" i="1"/>
  <c r="P64" i="1"/>
  <c r="O64" i="1"/>
  <c r="N64" i="1"/>
  <c r="N63" i="1" s="1"/>
  <c r="K63" i="1"/>
  <c r="M63" i="1" s="1"/>
  <c r="F63" i="1"/>
  <c r="E63" i="1"/>
  <c r="D63" i="1"/>
  <c r="P60" i="1"/>
  <c r="P59" i="1" s="1"/>
  <c r="L60" i="1"/>
  <c r="L59" i="1" s="1"/>
  <c r="H60" i="1"/>
  <c r="P58" i="1"/>
  <c r="H58" i="1"/>
  <c r="P57" i="1"/>
  <c r="H57" i="1"/>
  <c r="P56" i="1"/>
  <c r="H56" i="1"/>
  <c r="P55" i="1"/>
  <c r="H55" i="1"/>
  <c r="K54" i="1"/>
  <c r="M54" i="1" s="1"/>
  <c r="E54" i="1"/>
  <c r="D54" i="1"/>
  <c r="P53" i="1"/>
  <c r="L53" i="1"/>
  <c r="H53" i="1"/>
  <c r="P52" i="1"/>
  <c r="H52" i="1"/>
  <c r="P50" i="1"/>
  <c r="L50" i="1"/>
  <c r="H50" i="1"/>
  <c r="P49" i="1"/>
  <c r="L49" i="1"/>
  <c r="P48" i="1"/>
  <c r="L48" i="1"/>
  <c r="P47" i="1"/>
  <c r="L47" i="1"/>
  <c r="H47" i="1"/>
  <c r="P46" i="1"/>
  <c r="L46" i="1"/>
  <c r="P45" i="1"/>
  <c r="L45" i="1"/>
  <c r="H45" i="1"/>
  <c r="P44" i="1"/>
  <c r="L44" i="1"/>
  <c r="P43" i="1"/>
  <c r="L43" i="1"/>
  <c r="P42" i="1"/>
  <c r="H42" i="1"/>
  <c r="P41" i="1"/>
  <c r="L41" i="1"/>
  <c r="H41" i="1"/>
  <c r="P40" i="1"/>
  <c r="L40" i="1"/>
  <c r="H40" i="1"/>
  <c r="P39" i="1"/>
  <c r="L39" i="1"/>
  <c r="H39" i="1"/>
  <c r="K38" i="1"/>
  <c r="E38" i="1"/>
  <c r="D38" i="1"/>
  <c r="P37" i="1"/>
  <c r="L37" i="1"/>
  <c r="L35" i="1" s="1"/>
  <c r="H37" i="1"/>
  <c r="P36" i="1"/>
  <c r="H36" i="1"/>
  <c r="K35" i="1"/>
  <c r="F35" i="1"/>
  <c r="E35" i="1"/>
  <c r="D35" i="1"/>
  <c r="P21" i="1"/>
  <c r="P20" i="1"/>
  <c r="H20" i="1"/>
  <c r="P19" i="1"/>
  <c r="H19" i="1"/>
  <c r="P18" i="1"/>
  <c r="H18" i="1"/>
  <c r="P17" i="1"/>
  <c r="M17" i="1"/>
  <c r="H17" i="1"/>
  <c r="P16" i="1"/>
  <c r="H16" i="1"/>
  <c r="P15" i="1"/>
  <c r="H15" i="1"/>
  <c r="P14" i="1"/>
  <c r="M14" i="1"/>
  <c r="H14" i="1"/>
  <c r="P13" i="1"/>
  <c r="M13" i="1"/>
  <c r="H13" i="1"/>
  <c r="P11" i="1"/>
  <c r="L11" i="1"/>
  <c r="H11" i="1"/>
  <c r="G11" i="1"/>
  <c r="P10" i="1"/>
  <c r="H10" i="1"/>
  <c r="G10" i="1"/>
  <c r="P9" i="1"/>
  <c r="O9" i="1"/>
  <c r="O8" i="1" s="1"/>
  <c r="N8" i="1"/>
  <c r="H9" i="1"/>
  <c r="G9" i="1"/>
  <c r="K8" i="1"/>
  <c r="D8" i="1"/>
  <c r="N95" i="1" l="1"/>
  <c r="K95" i="1"/>
  <c r="O63" i="1"/>
  <c r="F95" i="1"/>
  <c r="M8" i="1"/>
  <c r="M95" i="1"/>
  <c r="P67" i="1"/>
  <c r="H67" i="1"/>
  <c r="L67" i="1"/>
  <c r="Q9" i="1"/>
  <c r="O95" i="1"/>
  <c r="D95" i="1"/>
  <c r="E95" i="1"/>
  <c r="P81" i="1"/>
  <c r="M38" i="1"/>
  <c r="P12" i="1"/>
  <c r="L12" i="1"/>
  <c r="G35" i="1"/>
  <c r="H35" i="1"/>
  <c r="P54" i="1"/>
  <c r="R64" i="1"/>
  <c r="P35" i="1"/>
  <c r="G104" i="1"/>
  <c r="O104" i="1"/>
  <c r="N101" i="1"/>
  <c r="N98" i="1" s="1"/>
  <c r="N97" i="1" s="1"/>
  <c r="G54" i="1"/>
  <c r="L54" i="1"/>
  <c r="G81" i="1"/>
  <c r="R14" i="1"/>
  <c r="R16" i="1"/>
  <c r="R19" i="1"/>
  <c r="Q75" i="1"/>
  <c r="Q76" i="1"/>
  <c r="Q77" i="1"/>
  <c r="Q78" i="1"/>
  <c r="G8" i="1"/>
  <c r="R15" i="1"/>
  <c r="R18" i="1"/>
  <c r="Q58" i="1"/>
  <c r="L63" i="1"/>
  <c r="G101" i="1"/>
  <c r="G98" i="1" s="1"/>
  <c r="G97" i="1" s="1"/>
  <c r="O101" i="1"/>
  <c r="O98" i="1" s="1"/>
  <c r="O97" i="1" s="1"/>
  <c r="L8" i="1"/>
  <c r="L38" i="1"/>
  <c r="R21" i="1"/>
  <c r="R36" i="1"/>
  <c r="R37" i="1"/>
  <c r="Q42" i="1"/>
  <c r="Q43" i="1"/>
  <c r="R45" i="1"/>
  <c r="Q48" i="1"/>
  <c r="Q52" i="1"/>
  <c r="Q53" i="1"/>
  <c r="R60" i="1"/>
  <c r="R59" i="1" s="1"/>
  <c r="R65" i="1"/>
  <c r="Q66" i="1"/>
  <c r="Q50" i="1"/>
  <c r="G38" i="1"/>
  <c r="Q17" i="1"/>
  <c r="Q13" i="1"/>
  <c r="H8" i="1"/>
  <c r="P8" i="1"/>
  <c r="R10" i="1"/>
  <c r="R11" i="1"/>
  <c r="R13" i="1"/>
  <c r="R17" i="1"/>
  <c r="Q19" i="1"/>
  <c r="R20" i="1"/>
  <c r="Q21" i="1"/>
  <c r="H38" i="1"/>
  <c r="P38" i="1"/>
  <c r="R39" i="1"/>
  <c r="R40" i="1"/>
  <c r="R41" i="1"/>
  <c r="Q44" i="1"/>
  <c r="Q45" i="1"/>
  <c r="Q46" i="1"/>
  <c r="Q47" i="1"/>
  <c r="R49" i="1"/>
  <c r="R50" i="1"/>
  <c r="H54" i="1"/>
  <c r="Q55" i="1"/>
  <c r="Q56" i="1"/>
  <c r="Q57" i="1"/>
  <c r="R58" i="1"/>
  <c r="H63" i="1"/>
  <c r="P63" i="1"/>
  <c r="R73" i="1"/>
  <c r="R74" i="1"/>
  <c r="H81" i="1"/>
  <c r="L81" i="1"/>
  <c r="Q83" i="1"/>
  <c r="Q85" i="1"/>
  <c r="Q86" i="1"/>
  <c r="Q87" i="1"/>
  <c r="Q88" i="1"/>
  <c r="Q89" i="1"/>
  <c r="Q91" i="1"/>
  <c r="F98" i="1"/>
  <c r="F97" i="1" s="1"/>
  <c r="N104" i="1"/>
  <c r="R9" i="1"/>
  <c r="Q10" i="1"/>
  <c r="Q11" i="1"/>
  <c r="Q14" i="1"/>
  <c r="Q15" i="1"/>
  <c r="Q16" i="1"/>
  <c r="Q18" i="1"/>
  <c r="Q20" i="1"/>
  <c r="Q36" i="1"/>
  <c r="Q37" i="1"/>
  <c r="Q39" i="1"/>
  <c r="Q40" i="1"/>
  <c r="Q41" i="1"/>
  <c r="R42" i="1"/>
  <c r="R47" i="1"/>
  <c r="Q49" i="1"/>
  <c r="R52" i="1"/>
  <c r="R53" i="1"/>
  <c r="R55" i="1"/>
  <c r="R56" i="1"/>
  <c r="R57" i="1"/>
  <c r="Q60" i="1"/>
  <c r="Q59" i="1" s="1"/>
  <c r="Q64" i="1"/>
  <c r="Q65" i="1"/>
  <c r="Q69" i="1"/>
  <c r="Q70" i="1"/>
  <c r="Q73" i="1"/>
  <c r="Q74" i="1"/>
  <c r="Q82" i="1"/>
  <c r="L95" i="1" l="1"/>
  <c r="P95" i="1"/>
  <c r="R95" i="1" s="1"/>
  <c r="Q67" i="1"/>
  <c r="H95" i="1"/>
  <c r="G95" i="1"/>
  <c r="R81" i="1"/>
  <c r="R12" i="1"/>
  <c r="R54" i="1"/>
  <c r="Q12" i="1"/>
  <c r="R35" i="1"/>
  <c r="R63" i="1"/>
  <c r="R8" i="1"/>
  <c r="R38" i="1"/>
  <c r="Q54" i="1"/>
  <c r="Q81" i="1"/>
  <c r="Q63" i="1"/>
  <c r="Q8" i="1"/>
  <c r="Q38" i="1"/>
  <c r="Q35" i="1"/>
  <c r="Q95" i="1" l="1"/>
  <c r="P103" i="1"/>
  <c r="P102" i="1"/>
  <c r="L102" i="1"/>
  <c r="L103" i="1"/>
  <c r="K99" i="1"/>
  <c r="Q103" i="1" l="1"/>
  <c r="R103" i="1"/>
  <c r="Q102" i="1"/>
  <c r="R102" i="1"/>
  <c r="L101" i="1"/>
  <c r="K98" i="1"/>
  <c r="K97" i="1" s="1"/>
  <c r="K104" i="1"/>
  <c r="P99" i="1"/>
  <c r="P101" i="1"/>
  <c r="Q101" i="1" s="1"/>
  <c r="L100" i="1"/>
  <c r="L99" i="1" s="1"/>
  <c r="P100" i="1"/>
  <c r="Q100" i="1" s="1"/>
  <c r="L104" i="1" l="1"/>
  <c r="L98" i="1"/>
  <c r="L97" i="1" s="1"/>
  <c r="P98" i="1"/>
  <c r="Q99" i="1"/>
  <c r="Q104" i="1" s="1"/>
  <c r="P104" i="1"/>
  <c r="Q98" i="1" l="1"/>
  <c r="P97" i="1"/>
  <c r="Q97" i="1" s="1"/>
</calcChain>
</file>

<file path=xl/sharedStrings.xml><?xml version="1.0" encoding="utf-8"?>
<sst xmlns="http://schemas.openxmlformats.org/spreadsheetml/2006/main" count="179" uniqueCount="164">
  <si>
    <t>№п/п</t>
  </si>
  <si>
    <t>КПКВК МБ</t>
  </si>
  <si>
    <t>Найменування показника</t>
  </si>
  <si>
    <t>Загальний фонд</t>
  </si>
  <si>
    <t>Спеціальний фонд</t>
  </si>
  <si>
    <t>Разом</t>
  </si>
  <si>
    <t>затверджено розписом на звітний рік з урахуванням внесених змін змін</t>
  </si>
  <si>
    <t>відхилення"+", "-"</t>
  </si>
  <si>
    <t>виконання у %</t>
  </si>
  <si>
    <t>7=6-5</t>
  </si>
  <si>
    <t>12=11-10</t>
  </si>
  <si>
    <t>17=16-15</t>
  </si>
  <si>
    <t>І. ВИДАТКИ</t>
  </si>
  <si>
    <t>0100</t>
  </si>
  <si>
    <t>Державне управління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</si>
  <si>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</si>
  <si>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</si>
  <si>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</si>
  <si>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</si>
  <si>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0180</t>
  </si>
  <si>
    <t>Інша діяльність у сфері державного управління</t>
  </si>
  <si>
    <t>Освіта</t>
  </si>
  <si>
    <t>1010</t>
  </si>
  <si>
    <t>Надання дошкільної освіти</t>
  </si>
  <si>
    <t>1020</t>
  </si>
  <si>
    <t>Надання загальної середньої освіти за рахунок коштів місцевого бюджету</t>
  </si>
  <si>
    <t>1030</t>
  </si>
  <si>
    <t>Надання загальної середньої освіти за рахунок освітньої субвенції</t>
  </si>
  <si>
    <t>1070</t>
  </si>
  <si>
    <t>Надання позашкільної освіти закладами позашкільної освіти, заходи із позашкільної роботи з дітьми</t>
  </si>
  <si>
    <t>1080</t>
  </si>
  <si>
    <t>Надання спеціальної освіти мистецькими школами</t>
  </si>
  <si>
    <t>1140</t>
  </si>
  <si>
    <t>Інші програми, заклади та заходи у сфері освіти</t>
  </si>
  <si>
    <t>1150</t>
  </si>
  <si>
    <t>Забезпечення діяльності інклюзивно-ресурсних центрів</t>
  </si>
  <si>
    <t>1160</t>
  </si>
  <si>
    <t>Забезпечення діяльності центрів професійного розвитку педагогічних працівників</t>
  </si>
  <si>
    <t>1200</t>
  </si>
  <si>
    <t>Надання освіти за рахунок субвенції з державного бюджету місцевим бюджетам на надання державної підтримки особам з особливими освітніми потребами</t>
  </si>
  <si>
    <t>Охорона здоров"я</t>
  </si>
  <si>
    <t>2020</t>
  </si>
  <si>
    <t>Спеціалізована стаціонарна медична допомога населенню</t>
  </si>
  <si>
    <t>2110</t>
  </si>
  <si>
    <t>Первинна медична допомога населенню</t>
  </si>
  <si>
    <t>Соціальний захист та соціальне забезпечення</t>
  </si>
  <si>
    <t>3030</t>
  </si>
  <si>
    <t>Надання пільг з оплати послуг зв`язку, інших передбачених законодавством пільг окремим категоріям громадян та компенсації за пільговий проїзд окремих категорій громадян</t>
  </si>
  <si>
    <t>3050</t>
  </si>
  <si>
    <t>Пільгове медичне обслуговування осіб, які постраждали внаслідок Чорнобильської катастрофи</t>
  </si>
  <si>
    <t>3090</t>
  </si>
  <si>
    <t>Видатки на поховання учасників бойових дій та осіб з інвалідністю внаслідок війни</t>
  </si>
  <si>
    <t>3100</t>
  </si>
  <si>
    <t>Надання соціальних та реабілітаційних послуг громадянам похилого віку, особам з інвалідністю, дітям з інвалідністю в установах соціального обслуговування</t>
  </si>
  <si>
    <t>3110</t>
  </si>
  <si>
    <t>Заклади і заходи з питань дітей та їх соціального захисту</t>
  </si>
  <si>
    <t>3120</t>
  </si>
  <si>
    <t>Здійснення соціальної роботи з вразливими категоріями населення</t>
  </si>
  <si>
    <t>3130</t>
  </si>
  <si>
    <t>Реалізація державної політики у молодіжній сфері</t>
  </si>
  <si>
    <t>3140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</si>
  <si>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</si>
  <si>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</si>
  <si>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</si>
  <si>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3170</t>
  </si>
  <si>
    <t>Забезпечення реалізації окремих програм для осіб з інвалідністю</t>
  </si>
  <si>
    <t>3180</t>
  </si>
  <si>
    <t>Надання пільг населенню (крім ветеранів війни і праці, військової служби, органів внутрішніх справ та громадян, які постраждали внаслідок Чорнобильської катастрофи) на оплату житлово-комунальних послуг</t>
  </si>
  <si>
    <t>3190</t>
  </si>
  <si>
    <t>Соціальний захист ветеранів війни та праці</t>
  </si>
  <si>
    <t>Видатки, пов"язані з наданням підтримки внутрішньо переміщеним та/або евакуйованим особам у зв"язку із введенням воєнного стану</t>
  </si>
  <si>
    <t>3240</t>
  </si>
  <si>
    <t>Інші заклади та заходи</t>
  </si>
  <si>
    <t>Культура і мистецтво</t>
  </si>
  <si>
    <t>4030</t>
  </si>
  <si>
    <t>Забезпечення діяльності бібліотек</t>
  </si>
  <si>
    <t>4040</t>
  </si>
  <si>
    <t>Забезпечення діяльності музеїв i виставок</t>
  </si>
  <si>
    <t>4060</t>
  </si>
  <si>
    <t>Забезпечення діяльності палаців i будинків культури, клубів, центрів дозвілля та iнших клубних закладів</t>
  </si>
  <si>
    <t>4080</t>
  </si>
  <si>
    <t>Інші заклади та заходи в галузі культури і мистецтва</t>
  </si>
  <si>
    <t>Фізична культура і спорт</t>
  </si>
  <si>
    <t>5010</t>
  </si>
  <si>
    <t>Проведення спортивної роботи в регіоні</t>
  </si>
  <si>
    <t>Житлово-комунальне господарство</t>
  </si>
  <si>
    <t>Утримання та ефективна експлуатація обєктів житлово-комунального господарства</t>
  </si>
  <si>
    <t>6030</t>
  </si>
  <si>
    <t>Організація благоустрою населених пунктів</t>
  </si>
  <si>
    <t>Економічна діяльність</t>
  </si>
  <si>
    <t>7130</t>
  </si>
  <si>
    <t>Здійснення заходів із землеустрою</t>
  </si>
  <si>
    <t>7320</t>
  </si>
  <si>
    <t>7330</t>
  </si>
  <si>
    <t>Будівництво інших об`єктів комунальної власності</t>
  </si>
  <si>
    <t>Реалізація інших заходів щодо соціально-економічного розвитку територій</t>
  </si>
  <si>
    <t>Будівництво освітніх установ та закладів</t>
  </si>
  <si>
    <t>7410</t>
  </si>
  <si>
    <t>Забезпечення надання послуг з перевезення пасажирів автомобільним транспортом</t>
  </si>
  <si>
    <t>7460</t>
  </si>
  <si>
    <t>Утримання та розвиток автомобільних доріг та дорожньої інфраструктури</t>
  </si>
  <si>
    <t>7610</t>
  </si>
  <si>
    <t>Сприяння розвитку малого та середнього підприємництва</t>
  </si>
  <si>
    <t>7650</t>
  </si>
  <si>
    <t>Проведення експертної грошової оцінки земельної ділянки чи права на неї</t>
  </si>
  <si>
    <t>7670</t>
  </si>
  <si>
    <t>Внески до статутного капіталу суб`єктів господарювання</t>
  </si>
  <si>
    <t>7680</t>
  </si>
  <si>
    <t>Членські внески до асоціацій органів місцевого самоврядування</t>
  </si>
  <si>
    <t>Інша діяльність</t>
  </si>
  <si>
    <t>8110</t>
  </si>
  <si>
    <t>Заходи із запобігання та ліквідації надзвичайних ситуацій та наслідків стихійного лиха</t>
  </si>
  <si>
    <t>Заходи та роботи з територіальної оборони</t>
  </si>
  <si>
    <t>8340</t>
  </si>
  <si>
    <t>Природоохоронні заходи за рахунок цільових фондів</t>
  </si>
  <si>
    <t>8600</t>
  </si>
  <si>
    <t>Обслуговування місцевого боргу</t>
  </si>
  <si>
    <t>8710</t>
  </si>
  <si>
    <t>Резервний фонд місцевого бюджету</t>
  </si>
  <si>
    <t>Інші заходи за рахунок коштів резервного фонду місцевого бюджету</t>
  </si>
  <si>
    <t>9110</t>
  </si>
  <si>
    <t>Реверсна дотація</t>
  </si>
  <si>
    <t>Інші субвенції з місцевого бюджету</t>
  </si>
  <si>
    <t>Субвенція з місцевого бюджету державному бюджету на виконання програм соціально-економічного розвитку регіонів</t>
  </si>
  <si>
    <t xml:space="preserve"> </t>
  </si>
  <si>
    <t xml:space="preserve">Усього </t>
  </si>
  <si>
    <t>ІІ. КРЕДИТУВАННЯ</t>
  </si>
  <si>
    <t>8000</t>
  </si>
  <si>
    <t>8800</t>
  </si>
  <si>
    <t>Кредитування</t>
  </si>
  <si>
    <t>Пільгові довгострокові кредити молодим сім"ям та одиноким молодим громадянам на будівництво/реконструкцію/придбання житла</t>
  </si>
  <si>
    <t>Повернення пільгових довгострокових кредитів, наданих молодим сім"ям та рдиноким молодим громадянам на будівництво/реконструкцію/придбання житла</t>
  </si>
  <si>
    <t>8840</t>
  </si>
  <si>
    <t>Довгострокові кредити громадянам на будівництво / реконструкцію / придбання житла та їх повернення</t>
  </si>
  <si>
    <t>8841</t>
  </si>
  <si>
    <t>Надання довгострокових кредитів громадянам на будівництво/реконструкцію/придбання житла</t>
  </si>
  <si>
    <t>8842</t>
  </si>
  <si>
    <t>Повернення довгострокових кредитів, наданих громадянам на будівництво/реконструкцію/придбання житла</t>
  </si>
  <si>
    <t>Заступник начальника-начальник бюджетного відділу</t>
  </si>
  <si>
    <t>Надія ПАНАСЮК</t>
  </si>
  <si>
    <t>Підтримка і розвиток спортивної інфраструктури</t>
  </si>
  <si>
    <t>Виконання заходів щодо облаштування безпечних умов у закладах загальної середньої освіти</t>
  </si>
  <si>
    <t>Надання освіти за рахунок залишку коштів за субвенцією з державного бюджету місцевим бюджетам на надання державної підтримки особам з особливими освітніми потребами на кінець бюджетного року</t>
  </si>
  <si>
    <t>Виконання заходів за рахунок коштів освітньої субвенції з державного бюджету місцевим бюджетам (за спеціальним фондом державного бюджету)</t>
  </si>
  <si>
    <t>Грошова компенсація за належні для отримання жилі приміщення для окремих категорій населення відповідно до законодавства</t>
  </si>
  <si>
    <t>Проведення (надання) додаткових психолого-педагогічних і корекційно-розвиткових занять (послуг) за рахунок субвенції з державного бюджету місцевим бюджетам на надання державної підтримки особам з особливими освітніми потребами</t>
  </si>
  <si>
    <t>Здійснення доплат педагогічним працівникам закладів загальної середньої освіти за рахунок субвенції з державного бюджету місцевим бюджетам</t>
  </si>
  <si>
    <t>Виконання заходів із задоволення потреб у забезпеченні безпечного освітнього середовища</t>
  </si>
  <si>
    <t>Виконання заходів, спрямованиї на забезпечення якісної, сучасної та доступної загальної середньої освіти "нова українська школа"</t>
  </si>
  <si>
    <t xml:space="preserve">Будівництво освітніх установ і закладів </t>
  </si>
  <si>
    <t>Розроблення схем планування та забудови території (містобудівної документації)</t>
  </si>
  <si>
    <t>Виконання заходів за рахунок цільових фондів, утворених Верховною Радою Автономної Республіки Крим, органами місцевого самоврядування і місцевими органами виконавчої влади і фондів, утворених Верховною Радою Автономної Республіки Крим, органами місцевого</t>
  </si>
  <si>
    <t>Виконання заходів за рахунок залишку коштів за освітньою субвенцією на кінець бюджетного періоду, що мають цільове призначення, виділених відповідно до рішень кабінету Міністрів України у попередніх бюджетних періодах (за спеціальним фондом державного бюджету)</t>
  </si>
  <si>
    <t>Інша діяльність у сфері житлово-комунального господарства</t>
  </si>
  <si>
    <t>Запобігання та ліквідація забруднення навколишньогоприродного середовища</t>
  </si>
  <si>
    <t>Інші заходи, повязані з економічною діяльністю</t>
  </si>
  <si>
    <t>Виконання заходів щодо придбання обладнання ,створення та модернізацію (проведення реконструкції та капітального ремонту) їдалень (харчоблоків) закладів загальної середньої освіти</t>
  </si>
  <si>
    <t>Виконання заходів щодо облаштування безпечних умов у закладах, що надають загальну середню освіту (протипожежний захід)</t>
  </si>
  <si>
    <t>Виконання заходів за рахунок субвенції з державного бюджету місцевим бюджетам на надання державної підтримки особам з особливими освітніми потребами (за спеціальним фондом державного бюджету)</t>
  </si>
  <si>
    <t>Аналіз виконання бюджету Нетішинської міської територіальної громади по видатках та кредитуванню станом на 01.11.2025 року</t>
  </si>
  <si>
    <t>затверджено на 01.11.2025</t>
  </si>
  <si>
    <t>виконано станом на 01.11.2025</t>
  </si>
  <si>
    <t>виконано станом на 01.11,.2025</t>
  </si>
  <si>
    <t>Забезпечення харчуванням учнів закладів загальної середньої освіти за рахунок субвенції з державного бюджету місцевим бюджетам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</si>
</sst>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8" x14ac:knownFonts="1">
    <font>
      <sz val="11"/>
      <color theme="1"/>
      <name val="Calibri"/>
      <family val="2"/>
      <charset val="204"/>
      <scheme val="minor"/>
    </font>
    <font>
      <b/>
      <sz val="13"/>
      <color rgb="FF00000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0"/>
      <color indexed="8"/>
      <name val="Arial"/>
      <family val="2"/>
      <charset val="204"/>
    </font>
    <font>
      <b/>
      <sz val="6"/>
      <color rgb="FF000000"/>
      <name val="Times New Roman"/>
      <family val="1"/>
      <charset val="204"/>
    </font>
    <font>
      <sz val="10"/>
      <color indexed="8"/>
      <name val="Arial"/>
      <family val="2"/>
      <charset val="204"/>
    </font>
    <font>
      <b/>
      <sz val="8"/>
      <color rgb="FF000000"/>
      <name val="Tahoma"/>
      <family val="2"/>
      <charset val="204"/>
    </font>
    <font>
      <b/>
      <sz val="12"/>
      <color rgb="FF00000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 Cyr"/>
      <charset val="204"/>
    </font>
    <font>
      <b/>
      <sz val="10"/>
      <color indexed="8"/>
      <name val="Times New Roman Cyr"/>
      <charset val="204"/>
    </font>
    <font>
      <sz val="8"/>
      <color indexed="8"/>
      <name val="Times New Roman Cyr"/>
      <charset val="204"/>
    </font>
    <font>
      <b/>
      <sz val="11"/>
      <color indexed="8"/>
      <name val="Times New Roman Cyr"/>
      <charset val="204"/>
    </font>
    <font>
      <b/>
      <sz val="12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0"/>
      <name val="Arial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7" fillId="0" borderId="0"/>
  </cellStyleXfs>
  <cellXfs count="105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4" fontId="0" fillId="0" borderId="0" xfId="0" applyNumberFormat="1"/>
    <xf numFmtId="0" fontId="6" fillId="2" borderId="0" xfId="0" applyFont="1" applyFill="1" applyAlignment="1">
      <alignment horizontal="left" vertical="top" wrapText="1"/>
    </xf>
    <xf numFmtId="0" fontId="3" fillId="2" borderId="2" xfId="0" applyFont="1" applyFill="1" applyBorder="1" applyAlignment="1">
      <alignment horizontal="center" vertical="top" wrapText="1"/>
    </xf>
    <xf numFmtId="3" fontId="3" fillId="2" borderId="2" xfId="0" applyNumberFormat="1" applyFont="1" applyFill="1" applyBorder="1" applyAlignment="1">
      <alignment horizontal="center" vertical="top" wrapText="1"/>
    </xf>
    <xf numFmtId="3" fontId="3" fillId="2" borderId="2" xfId="0" applyNumberFormat="1" applyFont="1" applyFill="1" applyBorder="1" applyAlignment="1">
      <alignment horizontal="center" vertical="center" wrapText="1"/>
    </xf>
    <xf numFmtId="37" fontId="3" fillId="2" borderId="2" xfId="0" applyNumberFormat="1" applyFont="1" applyFill="1" applyBorder="1" applyAlignment="1">
      <alignment horizontal="center" vertical="center" wrapText="1"/>
    </xf>
    <xf numFmtId="37" fontId="3" fillId="2" borderId="2" xfId="0" applyNumberFormat="1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top" wrapText="1"/>
    </xf>
    <xf numFmtId="0" fontId="4" fillId="2" borderId="2" xfId="0" applyFont="1" applyFill="1" applyBorder="1" applyAlignment="1">
      <alignment horizontal="center" vertical="top" wrapText="1"/>
    </xf>
    <xf numFmtId="3" fontId="9" fillId="2" borderId="2" xfId="0" applyNumberFormat="1" applyFont="1" applyFill="1" applyBorder="1" applyAlignment="1">
      <alignment horizontal="left" wrapText="1"/>
    </xf>
    <xf numFmtId="4" fontId="4" fillId="2" borderId="2" xfId="0" applyNumberFormat="1" applyFont="1" applyFill="1" applyBorder="1" applyAlignment="1">
      <alignment horizontal="center" vertical="center" wrapText="1"/>
    </xf>
    <xf numFmtId="37" fontId="4" fillId="2" borderId="2" xfId="0" applyNumberFormat="1" applyFont="1" applyFill="1" applyBorder="1" applyAlignment="1">
      <alignment horizontal="center" vertical="center" wrapText="1"/>
    </xf>
    <xf numFmtId="37" fontId="4" fillId="2" borderId="1" xfId="0" applyNumberFormat="1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3" fontId="4" fillId="2" borderId="2" xfId="0" applyNumberFormat="1" applyFont="1" applyFill="1" applyBorder="1" applyAlignment="1">
      <alignment horizontal="center" vertical="top" wrapText="1"/>
    </xf>
    <xf numFmtId="164" fontId="4" fillId="2" borderId="1" xfId="0" applyNumberFormat="1" applyFont="1" applyFill="1" applyBorder="1" applyAlignment="1">
      <alignment horizontal="right" vertical="center" wrapText="1"/>
    </xf>
    <xf numFmtId="164" fontId="4" fillId="2" borderId="2" xfId="0" applyNumberFormat="1" applyFont="1" applyFill="1" applyBorder="1" applyAlignment="1">
      <alignment horizontal="right" vertical="center" wrapText="1"/>
    </xf>
    <xf numFmtId="164" fontId="10" fillId="0" borderId="2" xfId="0" applyNumberFormat="1" applyFont="1" applyBorder="1" applyAlignment="1">
      <alignment horizontal="right"/>
    </xf>
    <xf numFmtId="0" fontId="7" fillId="0" borderId="2" xfId="0" applyFont="1" applyBorder="1"/>
    <xf numFmtId="0" fontId="11" fillId="0" borderId="2" xfId="0" applyFont="1" applyFill="1" applyBorder="1" applyAlignment="1">
      <alignment horizontal="center"/>
    </xf>
    <xf numFmtId="0" fontId="11" fillId="0" borderId="2" xfId="0" applyFont="1" applyFill="1" applyBorder="1" applyAlignment="1">
      <alignment horizontal="left" wrapText="1"/>
    </xf>
    <xf numFmtId="164" fontId="11" fillId="0" borderId="2" xfId="0" applyNumberFormat="1" applyFont="1" applyFill="1" applyBorder="1" applyAlignment="1">
      <alignment horizontal="right"/>
    </xf>
    <xf numFmtId="164" fontId="2" fillId="0" borderId="2" xfId="0" applyNumberFormat="1" applyFont="1" applyBorder="1" applyAlignment="1">
      <alignment horizontal="right"/>
    </xf>
    <xf numFmtId="164" fontId="2" fillId="0" borderId="2" xfId="0" applyNumberFormat="1" applyFont="1" applyBorder="1"/>
    <xf numFmtId="0" fontId="7" fillId="0" borderId="11" xfId="0" applyFont="1" applyBorder="1"/>
    <xf numFmtId="0" fontId="5" fillId="0" borderId="11" xfId="0" applyFont="1" applyBorder="1" applyAlignment="1">
      <alignment horizontal="center"/>
    </xf>
    <xf numFmtId="49" fontId="5" fillId="0" borderId="2" xfId="0" applyNumberFormat="1" applyFont="1" applyBorder="1" applyAlignment="1">
      <alignment horizontal="center"/>
    </xf>
    <xf numFmtId="0" fontId="10" fillId="0" borderId="2" xfId="0" applyFont="1" applyFill="1" applyBorder="1" applyAlignment="1">
      <alignment horizontal="center" wrapText="1"/>
    </xf>
    <xf numFmtId="164" fontId="12" fillId="0" borderId="2" xfId="0" applyNumberFormat="1" applyFont="1" applyFill="1" applyBorder="1" applyAlignment="1">
      <alignment horizontal="right"/>
    </xf>
    <xf numFmtId="164" fontId="10" fillId="0" borderId="2" xfId="0" applyNumberFormat="1" applyFont="1" applyFill="1" applyBorder="1" applyAlignment="1">
      <alignment horizontal="right"/>
    </xf>
    <xf numFmtId="164" fontId="10" fillId="0" borderId="2" xfId="0" applyNumberFormat="1" applyFont="1" applyBorder="1"/>
    <xf numFmtId="0" fontId="5" fillId="0" borderId="0" xfId="0" applyFont="1"/>
    <xf numFmtId="0" fontId="5" fillId="0" borderId="2" xfId="0" applyFont="1" applyBorder="1" applyAlignment="1">
      <alignment horizontal="center"/>
    </xf>
    <xf numFmtId="164" fontId="3" fillId="2" borderId="1" xfId="0" applyNumberFormat="1" applyFont="1" applyFill="1" applyBorder="1" applyAlignment="1">
      <alignment horizontal="right" wrapText="1"/>
    </xf>
    <xf numFmtId="0" fontId="10" fillId="0" borderId="2" xfId="0" applyFont="1" applyFill="1" applyBorder="1" applyAlignment="1">
      <alignment horizontal="center"/>
    </xf>
    <xf numFmtId="164" fontId="13" fillId="0" borderId="2" xfId="0" applyNumberFormat="1" applyFont="1" applyFill="1" applyBorder="1" applyAlignment="1">
      <alignment horizontal="right"/>
    </xf>
    <xf numFmtId="0" fontId="7" fillId="0" borderId="0" xfId="0" applyFont="1"/>
    <xf numFmtId="0" fontId="12" fillId="0" borderId="2" xfId="0" applyFont="1" applyFill="1" applyBorder="1" applyAlignment="1">
      <alignment horizontal="center"/>
    </xf>
    <xf numFmtId="0" fontId="12" fillId="0" borderId="2" xfId="0" applyFont="1" applyFill="1" applyBorder="1" applyAlignment="1">
      <alignment horizontal="left" wrapText="1"/>
    </xf>
    <xf numFmtId="0" fontId="10" fillId="0" borderId="17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15" fillId="0" borderId="12" xfId="0" applyFont="1" applyBorder="1" applyAlignment="1">
      <alignment horizontal="left"/>
    </xf>
    <xf numFmtId="164" fontId="2" fillId="0" borderId="12" xfId="0" applyNumberFormat="1" applyFont="1" applyFill="1" applyBorder="1" applyAlignment="1">
      <alignment horizontal="right"/>
    </xf>
    <xf numFmtId="164" fontId="2" fillId="0" borderId="12" xfId="0" applyNumberFormat="1" applyFont="1" applyFill="1" applyBorder="1" applyAlignment="1">
      <alignment horizontal="center"/>
    </xf>
    <xf numFmtId="164" fontId="2" fillId="0" borderId="12" xfId="0" applyNumberFormat="1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10" fillId="0" borderId="2" xfId="0" applyFont="1" applyBorder="1" applyAlignment="1">
      <alignment horizontal="left"/>
    </xf>
    <xf numFmtId="0" fontId="10" fillId="0" borderId="0" xfId="0" applyFont="1"/>
    <xf numFmtId="0" fontId="2" fillId="0" borderId="2" xfId="0" applyFont="1" applyBorder="1" applyAlignment="1">
      <alignment horizontal="left"/>
    </xf>
    <xf numFmtId="0" fontId="10" fillId="0" borderId="2" xfId="0" applyFont="1" applyFill="1" applyBorder="1" applyAlignment="1">
      <alignment horizontal="left" wrapText="1"/>
    </xf>
    <xf numFmtId="0" fontId="2" fillId="0" borderId="2" xfId="0" applyFont="1" applyFill="1" applyBorder="1" applyAlignment="1">
      <alignment horizontal="left" wrapText="1"/>
    </xf>
    <xf numFmtId="0" fontId="2" fillId="0" borderId="2" xfId="0" applyFont="1" applyBorder="1" applyAlignment="1">
      <alignment horizontal="left" wrapText="1"/>
    </xf>
    <xf numFmtId="164" fontId="2" fillId="0" borderId="2" xfId="0" applyNumberFormat="1" applyFont="1" applyFill="1" applyBorder="1" applyAlignment="1">
      <alignment horizontal="right"/>
    </xf>
    <xf numFmtId="0" fontId="10" fillId="0" borderId="18" xfId="0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wrapText="1"/>
    </xf>
    <xf numFmtId="164" fontId="2" fillId="0" borderId="1" xfId="0" applyNumberFormat="1" applyFont="1" applyBorder="1"/>
    <xf numFmtId="164" fontId="2" fillId="0" borderId="1" xfId="0" applyNumberFormat="1" applyFont="1" applyBorder="1" applyAlignment="1">
      <alignment horizontal="right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16" fillId="0" borderId="15" xfId="0" applyFont="1" applyFill="1" applyBorder="1" applyAlignment="1">
      <alignment horizontal="center" wrapText="1"/>
    </xf>
    <xf numFmtId="164" fontId="10" fillId="0" borderId="16" xfId="0" applyNumberFormat="1" applyFont="1" applyBorder="1"/>
    <xf numFmtId="164" fontId="10" fillId="0" borderId="14" xfId="0" applyNumberFormat="1" applyFont="1" applyBorder="1"/>
    <xf numFmtId="164" fontId="10" fillId="0" borderId="14" xfId="0" applyNumberFormat="1" applyFont="1" applyBorder="1" applyAlignment="1">
      <alignment horizontal="right"/>
    </xf>
    <xf numFmtId="0" fontId="2" fillId="0" borderId="0" xfId="0" applyFont="1" applyAlignment="1"/>
    <xf numFmtId="37" fontId="4" fillId="2" borderId="2" xfId="0" applyNumberFormat="1" applyFont="1" applyFill="1" applyBorder="1" applyAlignment="1">
      <alignment horizontal="center" wrapText="1"/>
    </xf>
    <xf numFmtId="164" fontId="4" fillId="2" borderId="1" xfId="0" applyNumberFormat="1" applyFont="1" applyFill="1" applyBorder="1" applyAlignment="1">
      <alignment horizontal="right" wrapText="1"/>
    </xf>
    <xf numFmtId="164" fontId="10" fillId="0" borderId="2" xfId="0" applyNumberFormat="1" applyFont="1" applyBorder="1" applyAlignment="1"/>
    <xf numFmtId="164" fontId="2" fillId="0" borderId="2" xfId="0" applyNumberFormat="1" applyFont="1" applyBorder="1" applyAlignment="1"/>
    <xf numFmtId="0" fontId="0" fillId="0" borderId="0" xfId="0" applyAlignment="1"/>
    <xf numFmtId="0" fontId="5" fillId="0" borderId="2" xfId="0" applyFont="1" applyBorder="1"/>
    <xf numFmtId="0" fontId="14" fillId="0" borderId="2" xfId="0" applyFont="1" applyFill="1" applyBorder="1" applyAlignment="1">
      <alignment horizontal="center" wrapText="1"/>
    </xf>
    <xf numFmtId="164" fontId="0" fillId="0" borderId="0" xfId="0" applyNumberFormat="1"/>
    <xf numFmtId="0" fontId="5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164" fontId="10" fillId="0" borderId="0" xfId="0" applyNumberFormat="1" applyFont="1" applyBorder="1"/>
    <xf numFmtId="164" fontId="10" fillId="0" borderId="0" xfId="0" applyNumberFormat="1" applyFont="1" applyBorder="1" applyAlignment="1">
      <alignment horizontal="right"/>
    </xf>
    <xf numFmtId="164" fontId="10" fillId="0" borderId="0" xfId="0" applyNumberFormat="1" applyFont="1" applyBorder="1" applyAlignment="1"/>
    <xf numFmtId="4" fontId="3" fillId="2" borderId="9" xfId="0" applyNumberFormat="1" applyFont="1" applyFill="1" applyBorder="1" applyAlignment="1">
      <alignment horizontal="center" vertical="center" wrapText="1"/>
    </xf>
    <xf numFmtId="4" fontId="3" fillId="2" borderId="8" xfId="0" applyNumberFormat="1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4" fontId="7" fillId="0" borderId="8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2" borderId="0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3" fontId="3" fillId="2" borderId="6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4" fontId="3" fillId="2" borderId="7" xfId="0" applyNumberFormat="1" applyFont="1" applyFill="1" applyBorder="1" applyAlignment="1">
      <alignment horizontal="center" vertical="center" wrapText="1"/>
    </xf>
    <xf numFmtId="4" fontId="7" fillId="0" borderId="7" xfId="0" applyNumberFormat="1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wrapText="1"/>
    </xf>
    <xf numFmtId="0" fontId="3" fillId="2" borderId="8" xfId="0" applyFont="1" applyFill="1" applyBorder="1" applyAlignment="1">
      <alignment horizontal="center" wrapText="1"/>
    </xf>
    <xf numFmtId="3" fontId="2" fillId="0" borderId="2" xfId="0" applyNumberFormat="1" applyFont="1" applyBorder="1" applyAlignment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7"/>
  <sheetViews>
    <sheetView tabSelected="1" zoomScaleNormal="100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R99" sqref="R99"/>
    </sheetView>
  </sheetViews>
  <sheetFormatPr defaultRowHeight="15" x14ac:dyDescent="0.25"/>
  <cols>
    <col min="1" max="1" width="3.42578125" customWidth="1"/>
    <col min="2" max="2" width="5.140625" customWidth="1"/>
    <col min="3" max="3" width="31.85546875" customWidth="1"/>
    <col min="5" max="5" width="8.5703125" customWidth="1"/>
    <col min="7" max="7" width="9.5703125" customWidth="1"/>
    <col min="8" max="8" width="7.140625" customWidth="1"/>
    <col min="9" max="9" width="9.140625" customWidth="1"/>
    <col min="10" max="10" width="8.5703125" customWidth="1"/>
    <col min="11" max="11" width="8" customWidth="1"/>
    <col min="12" max="12" width="8.28515625" customWidth="1"/>
    <col min="13" max="13" width="7.28515625" customWidth="1"/>
    <col min="14" max="14" width="11.140625" customWidth="1"/>
    <col min="15" max="16" width="9.5703125" customWidth="1"/>
    <col min="17" max="17" width="9.7109375" customWidth="1"/>
    <col min="18" max="18" width="7.85546875" style="74" customWidth="1"/>
    <col min="19" max="19" width="0.140625" customWidth="1"/>
  </cols>
  <sheetData>
    <row r="1" spans="1:20" ht="16.5" x14ac:dyDescent="0.25">
      <c r="A1" s="89" t="s">
        <v>159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69"/>
    </row>
    <row r="2" spans="1:20" x14ac:dyDescent="0.25">
      <c r="B2" s="2"/>
      <c r="D2" s="3"/>
      <c r="E2" s="3"/>
      <c r="I2" s="3"/>
      <c r="J2" s="3"/>
      <c r="K2" s="3"/>
      <c r="N2" s="1"/>
      <c r="O2" s="1"/>
      <c r="P2" s="1"/>
      <c r="Q2" s="1"/>
      <c r="R2" s="69"/>
    </row>
    <row r="3" spans="1:20" x14ac:dyDescent="0.25">
      <c r="A3" s="90" t="s">
        <v>0</v>
      </c>
      <c r="B3" s="90" t="s">
        <v>1</v>
      </c>
      <c r="C3" s="92" t="s">
        <v>2</v>
      </c>
      <c r="D3" s="94" t="s">
        <v>3</v>
      </c>
      <c r="E3" s="95"/>
      <c r="F3" s="95"/>
      <c r="G3" s="95"/>
      <c r="H3" s="95"/>
      <c r="I3" s="96" t="s">
        <v>4</v>
      </c>
      <c r="J3" s="96"/>
      <c r="K3" s="96"/>
      <c r="L3" s="96"/>
      <c r="M3" s="97"/>
      <c r="N3" s="98" t="s">
        <v>5</v>
      </c>
      <c r="O3" s="96"/>
      <c r="P3" s="96"/>
      <c r="Q3" s="96"/>
      <c r="R3" s="97"/>
      <c r="S3" s="4"/>
    </row>
    <row r="4" spans="1:20" x14ac:dyDescent="0.25">
      <c r="A4" s="91"/>
      <c r="B4" s="91"/>
      <c r="C4" s="93"/>
      <c r="D4" s="99" t="s">
        <v>6</v>
      </c>
      <c r="E4" s="84" t="s">
        <v>160</v>
      </c>
      <c r="F4" s="85" t="s">
        <v>161</v>
      </c>
      <c r="G4" s="85" t="s">
        <v>7</v>
      </c>
      <c r="H4" s="85" t="s">
        <v>8</v>
      </c>
      <c r="I4" s="83" t="s">
        <v>6</v>
      </c>
      <c r="J4" s="83" t="s">
        <v>160</v>
      </c>
      <c r="K4" s="84" t="s">
        <v>161</v>
      </c>
      <c r="L4" s="86" t="s">
        <v>7</v>
      </c>
      <c r="M4" s="85" t="s">
        <v>8</v>
      </c>
      <c r="N4" s="86" t="s">
        <v>6</v>
      </c>
      <c r="O4" s="86" t="s">
        <v>160</v>
      </c>
      <c r="P4" s="86" t="s">
        <v>162</v>
      </c>
      <c r="Q4" s="86" t="s">
        <v>7</v>
      </c>
      <c r="R4" s="102" t="s">
        <v>8</v>
      </c>
      <c r="S4" s="4"/>
    </row>
    <row r="5" spans="1:20" ht="87.75" customHeight="1" x14ac:dyDescent="0.25">
      <c r="A5" s="91"/>
      <c r="B5" s="91"/>
      <c r="C5" s="93"/>
      <c r="D5" s="100"/>
      <c r="E5" s="87"/>
      <c r="F5" s="101"/>
      <c r="G5" s="85"/>
      <c r="H5" s="85"/>
      <c r="I5" s="84"/>
      <c r="J5" s="84"/>
      <c r="K5" s="87"/>
      <c r="L5" s="85"/>
      <c r="M5" s="85"/>
      <c r="N5" s="85"/>
      <c r="O5" s="85"/>
      <c r="P5" s="85"/>
      <c r="Q5" s="85"/>
      <c r="R5" s="103"/>
      <c r="S5" s="4"/>
    </row>
    <row r="6" spans="1:20" ht="15" customHeight="1" x14ac:dyDescent="0.25">
      <c r="A6" s="5">
        <v>1</v>
      </c>
      <c r="B6" s="5">
        <v>2</v>
      </c>
      <c r="C6" s="6">
        <v>3</v>
      </c>
      <c r="D6" s="7">
        <v>4</v>
      </c>
      <c r="E6" s="7">
        <v>5</v>
      </c>
      <c r="F6" s="8">
        <v>6</v>
      </c>
      <c r="G6" s="8" t="s">
        <v>9</v>
      </c>
      <c r="H6" s="8">
        <v>8</v>
      </c>
      <c r="I6" s="7">
        <v>9</v>
      </c>
      <c r="J6" s="7">
        <v>10</v>
      </c>
      <c r="K6" s="7">
        <v>11</v>
      </c>
      <c r="L6" s="8" t="s">
        <v>10</v>
      </c>
      <c r="M6" s="9">
        <v>13</v>
      </c>
      <c r="N6" s="8">
        <v>14</v>
      </c>
      <c r="O6" s="10">
        <v>15</v>
      </c>
      <c r="P6" s="10">
        <v>16</v>
      </c>
      <c r="Q6" s="10" t="s">
        <v>11</v>
      </c>
      <c r="R6" s="9">
        <v>18</v>
      </c>
      <c r="S6" s="11"/>
    </row>
    <row r="7" spans="1:20" ht="15.75" x14ac:dyDescent="0.25">
      <c r="A7" s="12"/>
      <c r="B7" s="12"/>
      <c r="C7" s="13" t="s">
        <v>12</v>
      </c>
      <c r="D7" s="14"/>
      <c r="E7" s="14"/>
      <c r="F7" s="15"/>
      <c r="G7" s="15"/>
      <c r="H7" s="15"/>
      <c r="I7" s="14"/>
      <c r="J7" s="14"/>
      <c r="K7" s="14"/>
      <c r="L7" s="15"/>
      <c r="M7" s="16"/>
      <c r="N7" s="15"/>
      <c r="O7" s="17"/>
      <c r="P7" s="17"/>
      <c r="Q7" s="17"/>
      <c r="R7" s="70"/>
      <c r="S7" s="11"/>
    </row>
    <row r="8" spans="1:20" x14ac:dyDescent="0.25">
      <c r="A8" s="12">
        <v>1</v>
      </c>
      <c r="B8" s="18" t="s">
        <v>13</v>
      </c>
      <c r="C8" s="19" t="s">
        <v>14</v>
      </c>
      <c r="D8" s="20">
        <f>SUM(D9:D11)</f>
        <v>93650.065000000002</v>
      </c>
      <c r="E8" s="20">
        <f t="shared" ref="E8:Q8" si="0">SUM(E9:E11)</f>
        <v>87230.475999999995</v>
      </c>
      <c r="F8" s="21">
        <f>SUM(F9:F11)</f>
        <v>75531.799999999988</v>
      </c>
      <c r="G8" s="20">
        <f t="shared" si="0"/>
        <v>-11698.676000000003</v>
      </c>
      <c r="H8" s="20">
        <f>SUM(F8/E8)*100</f>
        <v>86.588774317819826</v>
      </c>
      <c r="I8" s="20">
        <f t="shared" ref="I8:J8" si="1">SUM(I9:I11)</f>
        <v>828.84899999999993</v>
      </c>
      <c r="J8" s="20">
        <f t="shared" si="1"/>
        <v>828.84899999999993</v>
      </c>
      <c r="K8" s="21">
        <f t="shared" si="0"/>
        <v>543.20000000000005</v>
      </c>
      <c r="L8" s="20">
        <f t="shared" si="0"/>
        <v>-285.64899999999989</v>
      </c>
      <c r="M8" s="22">
        <f t="shared" ref="M8:M10" si="2">SUM(K8/J8)*100</f>
        <v>65.536665906576488</v>
      </c>
      <c r="N8" s="20">
        <f>SUM(N9:N11)</f>
        <v>94478.914000000004</v>
      </c>
      <c r="O8" s="20">
        <f t="shared" si="0"/>
        <v>88059.324999999983</v>
      </c>
      <c r="P8" s="20">
        <f t="shared" si="0"/>
        <v>76075</v>
      </c>
      <c r="Q8" s="20">
        <f t="shared" si="0"/>
        <v>-11984.325000000001</v>
      </c>
      <c r="R8" s="71">
        <f>SUM(P8/O8)*100</f>
        <v>86.390623593810218</v>
      </c>
      <c r="S8" s="11"/>
    </row>
    <row r="9" spans="1:20" ht="76.5" customHeight="1" x14ac:dyDescent="0.25">
      <c r="A9" s="23"/>
      <c r="B9" s="24" t="s">
        <v>15</v>
      </c>
      <c r="C9" s="25" t="s">
        <v>16</v>
      </c>
      <c r="D9" s="26">
        <v>50273.188000000002</v>
      </c>
      <c r="E9" s="26">
        <v>46615.254000000001</v>
      </c>
      <c r="F9" s="26">
        <v>40299.699999999997</v>
      </c>
      <c r="G9" s="26">
        <f>F9-E9</f>
        <v>-6315.5540000000037</v>
      </c>
      <c r="H9" s="26">
        <f>SUM(F9/E9)*100</f>
        <v>86.451743886239456</v>
      </c>
      <c r="I9" s="26">
        <v>544.22299999999996</v>
      </c>
      <c r="J9" s="26">
        <v>544.22299999999996</v>
      </c>
      <c r="K9" s="26">
        <v>246.1</v>
      </c>
      <c r="L9" s="26">
        <f t="shared" ref="L9:L10" si="3">K9-J9</f>
        <v>-298.12299999999993</v>
      </c>
      <c r="M9" s="27">
        <f t="shared" si="2"/>
        <v>45.220433535517614</v>
      </c>
      <c r="N9" s="28">
        <f t="shared" ref="N9:N11" si="4">D9+I9</f>
        <v>50817.411</v>
      </c>
      <c r="O9" s="28">
        <f t="shared" ref="O9:P25" si="5">E9+J9</f>
        <v>47159.476999999999</v>
      </c>
      <c r="P9" s="28">
        <f t="shared" si="5"/>
        <v>40545.799999999996</v>
      </c>
      <c r="Q9" s="28">
        <f>P9-O9</f>
        <v>-6613.6770000000033</v>
      </c>
      <c r="R9" s="38">
        <f>SUM(P9/O9)*100</f>
        <v>85.975932260656734</v>
      </c>
    </row>
    <row r="10" spans="1:20" ht="39" customHeight="1" x14ac:dyDescent="0.25">
      <c r="A10" s="29"/>
      <c r="B10" s="24" t="s">
        <v>17</v>
      </c>
      <c r="C10" s="25" t="s">
        <v>18</v>
      </c>
      <c r="D10" s="26">
        <v>42528.038999999997</v>
      </c>
      <c r="E10" s="26">
        <v>39776.843999999997</v>
      </c>
      <c r="F10" s="26">
        <v>34546.1</v>
      </c>
      <c r="G10" s="26">
        <f>F10-E10</f>
        <v>-5230.7439999999988</v>
      </c>
      <c r="H10" s="26">
        <f t="shared" ref="H10:H95" si="6">SUM(F10/E10)*100</f>
        <v>86.849776216534423</v>
      </c>
      <c r="I10" s="26">
        <v>284.62599999999998</v>
      </c>
      <c r="J10" s="26">
        <v>284.62599999999998</v>
      </c>
      <c r="K10" s="26">
        <v>297.10000000000002</v>
      </c>
      <c r="L10" s="26">
        <f t="shared" si="3"/>
        <v>12.474000000000046</v>
      </c>
      <c r="M10" s="27">
        <f t="shared" si="2"/>
        <v>104.38259329787161</v>
      </c>
      <c r="N10" s="28">
        <f t="shared" si="4"/>
        <v>42812.664999999994</v>
      </c>
      <c r="O10" s="28">
        <f t="shared" si="5"/>
        <v>40061.469999999994</v>
      </c>
      <c r="P10" s="28">
        <f t="shared" si="5"/>
        <v>34843.199999999997</v>
      </c>
      <c r="Q10" s="28">
        <f t="shared" ref="Q10:Q87" si="7">P10-O10</f>
        <v>-5218.2699999999968</v>
      </c>
      <c r="R10" s="38">
        <f>SUM(P10/O10)*100</f>
        <v>86.974342179655423</v>
      </c>
    </row>
    <row r="11" spans="1:20" ht="26.25" x14ac:dyDescent="0.25">
      <c r="A11" s="29"/>
      <c r="B11" s="24" t="s">
        <v>19</v>
      </c>
      <c r="C11" s="25" t="s">
        <v>20</v>
      </c>
      <c r="D11" s="26">
        <v>848.83799999999997</v>
      </c>
      <c r="E11" s="26">
        <v>838.37800000000004</v>
      </c>
      <c r="F11" s="26">
        <v>686</v>
      </c>
      <c r="G11" s="26">
        <f>F11-E11</f>
        <v>-152.37800000000004</v>
      </c>
      <c r="H11" s="26">
        <f t="shared" si="6"/>
        <v>81.824666200687517</v>
      </c>
      <c r="I11" s="26">
        <v>0</v>
      </c>
      <c r="J11" s="26">
        <v>0</v>
      </c>
      <c r="K11" s="26">
        <v>0</v>
      </c>
      <c r="L11" s="26">
        <f>K11-J11</f>
        <v>0</v>
      </c>
      <c r="M11" s="27">
        <v>0</v>
      </c>
      <c r="N11" s="28">
        <f t="shared" si="4"/>
        <v>848.83799999999997</v>
      </c>
      <c r="O11" s="28">
        <f t="shared" si="5"/>
        <v>838.37800000000004</v>
      </c>
      <c r="P11" s="28">
        <f t="shared" si="5"/>
        <v>686</v>
      </c>
      <c r="Q11" s="28">
        <f t="shared" si="7"/>
        <v>-152.37800000000004</v>
      </c>
      <c r="R11" s="38">
        <f>SUM(P11/O11)*100</f>
        <v>81.824666200687517</v>
      </c>
    </row>
    <row r="12" spans="1:20" x14ac:dyDescent="0.25">
      <c r="A12" s="30">
        <v>2</v>
      </c>
      <c r="B12" s="31"/>
      <c r="C12" s="32" t="s">
        <v>21</v>
      </c>
      <c r="D12" s="33">
        <f>SUM(D13:D34)</f>
        <v>366326.23600000003</v>
      </c>
      <c r="E12" s="33">
        <f>SUM(E13:E34)</f>
        <v>336982.51700000011</v>
      </c>
      <c r="F12" s="33">
        <f>SUM(F13:F34)</f>
        <v>289242.60000000015</v>
      </c>
      <c r="G12" s="33">
        <f>SUM(G13:G34)</f>
        <v>-47706.857999999993</v>
      </c>
      <c r="H12" s="26">
        <f t="shared" si="6"/>
        <v>85.833117567936043</v>
      </c>
      <c r="I12" s="33">
        <f>SUM(I13:I34)</f>
        <v>66542.954000000012</v>
      </c>
      <c r="J12" s="33">
        <f>SUM(J13:J34)</f>
        <v>66491.454000000012</v>
      </c>
      <c r="K12" s="33">
        <f>SUM(K13:K34)</f>
        <v>28847.999999999996</v>
      </c>
      <c r="L12" s="33">
        <f t="shared" ref="L12:Q12" si="8">SUM(L13:L24)</f>
        <v>-19260.97</v>
      </c>
      <c r="M12" s="22">
        <f t="shared" ref="M12:M37" si="9">SUM(K12/J12)*100</f>
        <v>43.386026721569351</v>
      </c>
      <c r="N12" s="33">
        <f>SUM(N13:N34)</f>
        <v>432869.19000000006</v>
      </c>
      <c r="O12" s="33">
        <f>SUM(O13:O34)</f>
        <v>403473.97100000008</v>
      </c>
      <c r="P12" s="33">
        <f>SUM(P13:P34)</f>
        <v>318090.60000000003</v>
      </c>
      <c r="Q12" s="33">
        <f t="shared" si="8"/>
        <v>-63135.769999999975</v>
      </c>
      <c r="R12" s="71">
        <f>SUM(P12/O12)*100</f>
        <v>78.837948136188444</v>
      </c>
      <c r="S12" s="36"/>
    </row>
    <row r="13" spans="1:20" x14ac:dyDescent="0.25">
      <c r="A13" s="29"/>
      <c r="B13" s="24" t="s">
        <v>22</v>
      </c>
      <c r="C13" s="25" t="s">
        <v>23</v>
      </c>
      <c r="D13" s="26">
        <v>138051.45699999999</v>
      </c>
      <c r="E13" s="26">
        <v>126749.281</v>
      </c>
      <c r="F13" s="26">
        <v>107252.6</v>
      </c>
      <c r="G13" s="26">
        <f t="shared" ref="G13:G20" si="10">F13-E13</f>
        <v>-19496.680999999997</v>
      </c>
      <c r="H13" s="26">
        <f t="shared" si="6"/>
        <v>84.617915899657064</v>
      </c>
      <c r="I13" s="26">
        <v>12212.752</v>
      </c>
      <c r="J13" s="26">
        <v>12212.752</v>
      </c>
      <c r="K13" s="26">
        <v>3845.8</v>
      </c>
      <c r="L13" s="26">
        <f t="shared" ref="L13:L31" si="11">K13-J13</f>
        <v>-8366.9520000000011</v>
      </c>
      <c r="M13" s="27">
        <f t="shared" si="9"/>
        <v>31.490035988612558</v>
      </c>
      <c r="N13" s="28">
        <f t="shared" ref="N13:O32" si="12">D13+I13</f>
        <v>150264.209</v>
      </c>
      <c r="O13" s="28">
        <f t="shared" si="5"/>
        <v>138962.033</v>
      </c>
      <c r="P13" s="28">
        <f t="shared" ref="P13:P21" si="13">F13+K13</f>
        <v>111098.40000000001</v>
      </c>
      <c r="Q13" s="28">
        <f t="shared" si="7"/>
        <v>-27863.632999999987</v>
      </c>
      <c r="R13" s="38">
        <f t="shared" ref="R13:R21" si="14">SUM(P13/O13)*100</f>
        <v>79.948743985344549</v>
      </c>
    </row>
    <row r="14" spans="1:20" ht="26.25" customHeight="1" x14ac:dyDescent="0.25">
      <c r="A14" s="29"/>
      <c r="B14" s="24" t="s">
        <v>24</v>
      </c>
      <c r="C14" s="25" t="s">
        <v>25</v>
      </c>
      <c r="D14" s="26">
        <v>79094.100000000006</v>
      </c>
      <c r="E14" s="26">
        <v>74605.770999999993</v>
      </c>
      <c r="F14" s="26">
        <v>63287.1</v>
      </c>
      <c r="G14" s="26">
        <f t="shared" si="10"/>
        <v>-11318.670999999995</v>
      </c>
      <c r="H14" s="26">
        <f t="shared" si="6"/>
        <v>84.828692407722727</v>
      </c>
      <c r="I14" s="26">
        <v>23912.51</v>
      </c>
      <c r="J14" s="26">
        <v>23912.51</v>
      </c>
      <c r="K14" s="26">
        <v>16518.2</v>
      </c>
      <c r="L14" s="26">
        <f t="shared" si="11"/>
        <v>-7394.3099999999977</v>
      </c>
      <c r="M14" s="27">
        <f t="shared" si="9"/>
        <v>69.077650150486093</v>
      </c>
      <c r="N14" s="28">
        <f t="shared" si="12"/>
        <v>103006.61</v>
      </c>
      <c r="O14" s="28">
        <f t="shared" si="5"/>
        <v>98518.280999999988</v>
      </c>
      <c r="P14" s="28">
        <f t="shared" si="13"/>
        <v>79805.3</v>
      </c>
      <c r="Q14" s="28">
        <f t="shared" si="7"/>
        <v>-18712.980999999985</v>
      </c>
      <c r="R14" s="38">
        <f t="shared" si="14"/>
        <v>81.00557499577161</v>
      </c>
    </row>
    <row r="15" spans="1:20" ht="29.25" customHeight="1" x14ac:dyDescent="0.25">
      <c r="A15" s="29"/>
      <c r="B15" s="24" t="s">
        <v>26</v>
      </c>
      <c r="C15" s="25" t="s">
        <v>27</v>
      </c>
      <c r="D15" s="26">
        <v>89427.8</v>
      </c>
      <c r="E15" s="26">
        <v>81986.8</v>
      </c>
      <c r="F15" s="26">
        <v>74545.7</v>
      </c>
      <c r="G15" s="26">
        <f t="shared" si="10"/>
        <v>-7441.1000000000058</v>
      </c>
      <c r="H15" s="26">
        <f t="shared" si="6"/>
        <v>90.924026794557165</v>
      </c>
      <c r="I15" s="26"/>
      <c r="J15" s="26"/>
      <c r="K15" s="26"/>
      <c r="L15" s="26">
        <f t="shared" si="11"/>
        <v>0</v>
      </c>
      <c r="M15" s="22">
        <v>0</v>
      </c>
      <c r="N15" s="28">
        <f t="shared" si="12"/>
        <v>89427.8</v>
      </c>
      <c r="O15" s="28">
        <f t="shared" si="5"/>
        <v>81986.8</v>
      </c>
      <c r="P15" s="28">
        <f t="shared" si="13"/>
        <v>74545.7</v>
      </c>
      <c r="Q15" s="28">
        <f t="shared" si="7"/>
        <v>-7441.1000000000058</v>
      </c>
      <c r="R15" s="38">
        <f t="shared" si="14"/>
        <v>90.924026794557165</v>
      </c>
      <c r="T15" s="77"/>
    </row>
    <row r="16" spans="1:20" ht="40.5" customHeight="1" x14ac:dyDescent="0.25">
      <c r="A16" s="29"/>
      <c r="B16" s="24" t="s">
        <v>28</v>
      </c>
      <c r="C16" s="25" t="s">
        <v>29</v>
      </c>
      <c r="D16" s="26">
        <v>16020.656999999999</v>
      </c>
      <c r="E16" s="26">
        <v>14846.688</v>
      </c>
      <c r="F16" s="26">
        <v>12882.5</v>
      </c>
      <c r="G16" s="26">
        <f t="shared" si="10"/>
        <v>-1964.1880000000001</v>
      </c>
      <c r="H16" s="26">
        <f t="shared" si="6"/>
        <v>86.770194133533352</v>
      </c>
      <c r="I16" s="26">
        <v>745.58500000000004</v>
      </c>
      <c r="J16" s="26">
        <v>745.58500000000004</v>
      </c>
      <c r="K16" s="26">
        <v>396.8</v>
      </c>
      <c r="L16" s="26">
        <f t="shared" si="11"/>
        <v>-348.78500000000003</v>
      </c>
      <c r="M16" s="27">
        <f t="shared" ref="M16" si="15">SUM(K16/J16)*100</f>
        <v>53.219954800592816</v>
      </c>
      <c r="N16" s="28">
        <f t="shared" si="12"/>
        <v>16766.241999999998</v>
      </c>
      <c r="O16" s="28">
        <f t="shared" si="5"/>
        <v>15592.273000000001</v>
      </c>
      <c r="P16" s="28">
        <f t="shared" si="13"/>
        <v>13279.3</v>
      </c>
      <c r="Q16" s="28">
        <f t="shared" si="7"/>
        <v>-2312.9730000000018</v>
      </c>
      <c r="R16" s="38">
        <f t="shared" si="14"/>
        <v>85.165902367153251</v>
      </c>
      <c r="T16" s="77"/>
    </row>
    <row r="17" spans="1:18" ht="26.25" x14ac:dyDescent="0.25">
      <c r="A17" s="29"/>
      <c r="B17" s="24" t="s">
        <v>30</v>
      </c>
      <c r="C17" s="25" t="s">
        <v>31</v>
      </c>
      <c r="D17" s="26">
        <v>19667.207999999999</v>
      </c>
      <c r="E17" s="26">
        <v>17865.171999999999</v>
      </c>
      <c r="F17" s="26">
        <v>15706.7</v>
      </c>
      <c r="G17" s="26">
        <f t="shared" si="10"/>
        <v>-2158.4719999999979</v>
      </c>
      <c r="H17" s="26">
        <f t="shared" si="6"/>
        <v>87.917989258653662</v>
      </c>
      <c r="I17" s="26">
        <v>1530</v>
      </c>
      <c r="J17" s="26">
        <v>1530</v>
      </c>
      <c r="K17" s="26">
        <v>897.6</v>
      </c>
      <c r="L17" s="26">
        <f t="shared" si="11"/>
        <v>-632.4</v>
      </c>
      <c r="M17" s="27">
        <f t="shared" si="9"/>
        <v>58.666666666666664</v>
      </c>
      <c r="N17" s="28">
        <f t="shared" si="12"/>
        <v>21197.207999999999</v>
      </c>
      <c r="O17" s="28">
        <f t="shared" si="5"/>
        <v>19395.171999999999</v>
      </c>
      <c r="P17" s="28">
        <f t="shared" si="13"/>
        <v>16604.3</v>
      </c>
      <c r="Q17" s="28">
        <f t="shared" si="7"/>
        <v>-2790.8719999999994</v>
      </c>
      <c r="R17" s="38">
        <f t="shared" si="14"/>
        <v>85.610480793880043</v>
      </c>
    </row>
    <row r="18" spans="1:18" ht="26.25" x14ac:dyDescent="0.25">
      <c r="A18" s="29"/>
      <c r="B18" s="24" t="s">
        <v>32</v>
      </c>
      <c r="C18" s="25" t="s">
        <v>33</v>
      </c>
      <c r="D18" s="26">
        <v>5615.7719999999999</v>
      </c>
      <c r="E18" s="26">
        <v>5251.2169999999996</v>
      </c>
      <c r="F18" s="26">
        <f>4505.7+104.2</f>
        <v>4609.8999999999996</v>
      </c>
      <c r="G18" s="26">
        <f t="shared" si="10"/>
        <v>-641.31700000000001</v>
      </c>
      <c r="H18" s="26">
        <f t="shared" si="6"/>
        <v>87.787269122567196</v>
      </c>
      <c r="I18" s="26">
        <v>2531.335</v>
      </c>
      <c r="J18" s="26">
        <v>2531.335</v>
      </c>
      <c r="K18" s="26">
        <v>77.599999999999994</v>
      </c>
      <c r="L18" s="26">
        <f t="shared" si="11"/>
        <v>-2453.7350000000001</v>
      </c>
      <c r="M18" s="27">
        <f t="shared" si="9"/>
        <v>3.0655760695443313</v>
      </c>
      <c r="N18" s="28">
        <f t="shared" si="12"/>
        <v>8147.107</v>
      </c>
      <c r="O18" s="28">
        <f t="shared" si="5"/>
        <v>7782.5519999999997</v>
      </c>
      <c r="P18" s="28">
        <f t="shared" si="13"/>
        <v>4687.5</v>
      </c>
      <c r="Q18" s="28">
        <f t="shared" si="7"/>
        <v>-3095.0519999999997</v>
      </c>
      <c r="R18" s="38">
        <f t="shared" si="14"/>
        <v>60.230885704329381</v>
      </c>
    </row>
    <row r="19" spans="1:18" ht="26.25" x14ac:dyDescent="0.25">
      <c r="A19" s="29"/>
      <c r="B19" s="24" t="s">
        <v>34</v>
      </c>
      <c r="C19" s="25" t="s">
        <v>35</v>
      </c>
      <c r="D19" s="26">
        <v>2988.9059999999999</v>
      </c>
      <c r="E19" s="26">
        <v>2804.9270000000001</v>
      </c>
      <c r="F19" s="26">
        <f>800+1366.2</f>
        <v>2166.1999999999998</v>
      </c>
      <c r="G19" s="26">
        <f t="shared" si="10"/>
        <v>-638.72700000000032</v>
      </c>
      <c r="H19" s="26">
        <f t="shared" si="6"/>
        <v>77.228391327118302</v>
      </c>
      <c r="I19" s="26">
        <v>179.68799999999999</v>
      </c>
      <c r="J19" s="26">
        <v>179.68799999999999</v>
      </c>
      <c r="K19" s="26">
        <v>128.4</v>
      </c>
      <c r="L19" s="26">
        <f t="shared" si="11"/>
        <v>-51.287999999999982</v>
      </c>
      <c r="M19" s="27">
        <f t="shared" si="9"/>
        <v>71.457192466942715</v>
      </c>
      <c r="N19" s="28">
        <f t="shared" si="12"/>
        <v>3168.5940000000001</v>
      </c>
      <c r="O19" s="28">
        <f t="shared" si="5"/>
        <v>2984.6150000000002</v>
      </c>
      <c r="P19" s="28">
        <f t="shared" si="13"/>
        <v>2294.6</v>
      </c>
      <c r="Q19" s="28">
        <f t="shared" si="7"/>
        <v>-690.01500000000033</v>
      </c>
      <c r="R19" s="38">
        <f t="shared" si="14"/>
        <v>76.88093774238888</v>
      </c>
    </row>
    <row r="20" spans="1:18" ht="39" x14ac:dyDescent="0.25">
      <c r="A20" s="29"/>
      <c r="B20" s="24" t="s">
        <v>36</v>
      </c>
      <c r="C20" s="25" t="s">
        <v>37</v>
      </c>
      <c r="D20" s="26">
        <v>1710.519</v>
      </c>
      <c r="E20" s="26">
        <v>1573.8440000000001</v>
      </c>
      <c r="F20" s="26">
        <v>1358.2</v>
      </c>
      <c r="G20" s="26">
        <f t="shared" si="10"/>
        <v>-215.64400000000001</v>
      </c>
      <c r="H20" s="26">
        <f t="shared" si="6"/>
        <v>86.298260818734263</v>
      </c>
      <c r="I20" s="26">
        <v>24</v>
      </c>
      <c r="J20" s="26">
        <v>24</v>
      </c>
      <c r="K20" s="26">
        <v>10.5</v>
      </c>
      <c r="L20" s="26">
        <f t="shared" si="11"/>
        <v>-13.5</v>
      </c>
      <c r="M20" s="27">
        <f t="shared" si="9"/>
        <v>43.75</v>
      </c>
      <c r="N20" s="28">
        <f t="shared" si="12"/>
        <v>1734.519</v>
      </c>
      <c r="O20" s="28">
        <f t="shared" si="5"/>
        <v>1597.8440000000001</v>
      </c>
      <c r="P20" s="28">
        <f t="shared" si="13"/>
        <v>1368.7</v>
      </c>
      <c r="Q20" s="28">
        <f t="shared" si="7"/>
        <v>-229.14400000000001</v>
      </c>
      <c r="R20" s="38">
        <f t="shared" si="14"/>
        <v>85.659175739308722</v>
      </c>
    </row>
    <row r="21" spans="1:18" ht="66.75" hidden="1" customHeight="1" x14ac:dyDescent="0.25">
      <c r="A21" s="29"/>
      <c r="B21" s="24" t="s">
        <v>38</v>
      </c>
      <c r="C21" s="25" t="s">
        <v>39</v>
      </c>
      <c r="D21" s="26"/>
      <c r="E21" s="26"/>
      <c r="F21" s="26"/>
      <c r="G21" s="26"/>
      <c r="H21" s="26" t="e">
        <f t="shared" si="6"/>
        <v>#DIV/0!</v>
      </c>
      <c r="I21" s="26"/>
      <c r="J21" s="26"/>
      <c r="K21" s="26"/>
      <c r="L21" s="26">
        <f t="shared" si="11"/>
        <v>0</v>
      </c>
      <c r="M21" s="27" t="e">
        <f t="shared" si="9"/>
        <v>#DIV/0!</v>
      </c>
      <c r="N21" s="28">
        <f t="shared" si="12"/>
        <v>0</v>
      </c>
      <c r="O21" s="28">
        <f t="shared" si="5"/>
        <v>0</v>
      </c>
      <c r="P21" s="28">
        <f t="shared" si="13"/>
        <v>0</v>
      </c>
      <c r="Q21" s="28">
        <f t="shared" si="7"/>
        <v>0</v>
      </c>
      <c r="R21" s="38" t="e">
        <f t="shared" si="14"/>
        <v>#DIV/0!</v>
      </c>
    </row>
    <row r="22" spans="1:18" ht="77.25" hidden="1" x14ac:dyDescent="0.25">
      <c r="A22" s="29"/>
      <c r="B22" s="24">
        <v>1210</v>
      </c>
      <c r="C22" s="25" t="s">
        <v>142</v>
      </c>
      <c r="D22" s="26"/>
      <c r="E22" s="26"/>
      <c r="F22" s="26"/>
      <c r="G22" s="26"/>
      <c r="H22" s="26" t="e">
        <f t="shared" si="6"/>
        <v>#DIV/0!</v>
      </c>
      <c r="I22" s="26"/>
      <c r="J22" s="26"/>
      <c r="K22" s="26"/>
      <c r="L22" s="26">
        <f t="shared" si="11"/>
        <v>0</v>
      </c>
      <c r="M22" s="27" t="e">
        <f t="shared" si="9"/>
        <v>#DIV/0!</v>
      </c>
      <c r="N22" s="28">
        <f t="shared" si="12"/>
        <v>0</v>
      </c>
      <c r="O22" s="28">
        <f t="shared" si="5"/>
        <v>0</v>
      </c>
      <c r="P22" s="28">
        <f t="shared" ref="P22" si="16">F22+K22</f>
        <v>0</v>
      </c>
      <c r="Q22" s="28">
        <f t="shared" ref="Q22" si="17">P22-O22</f>
        <v>0</v>
      </c>
      <c r="R22" s="38" t="e">
        <f t="shared" ref="R22" si="18">SUM(P22/O22)*100</f>
        <v>#DIV/0!</v>
      </c>
    </row>
    <row r="23" spans="1:18" ht="39" hidden="1" x14ac:dyDescent="0.25">
      <c r="A23" s="29"/>
      <c r="B23" s="24">
        <v>1260</v>
      </c>
      <c r="C23" s="25" t="s">
        <v>141</v>
      </c>
      <c r="D23" s="26"/>
      <c r="E23" s="26"/>
      <c r="F23" s="26"/>
      <c r="G23" s="26"/>
      <c r="H23" s="26"/>
      <c r="I23" s="26"/>
      <c r="J23" s="26"/>
      <c r="K23" s="26"/>
      <c r="L23" s="26">
        <f t="shared" si="11"/>
        <v>0</v>
      </c>
      <c r="M23" s="27" t="e">
        <f t="shared" si="9"/>
        <v>#DIV/0!</v>
      </c>
      <c r="N23" s="28">
        <f t="shared" si="12"/>
        <v>0</v>
      </c>
      <c r="O23" s="28">
        <f t="shared" si="5"/>
        <v>0</v>
      </c>
      <c r="P23" s="28"/>
      <c r="Q23" s="28">
        <f t="shared" ref="Q23" si="19">P23-O23</f>
        <v>0</v>
      </c>
      <c r="R23" s="38" t="e">
        <f t="shared" ref="R23" si="20">SUM(P23/O23)*100</f>
        <v>#DIV/0!</v>
      </c>
    </row>
    <row r="24" spans="1:18" ht="64.5" hidden="1" x14ac:dyDescent="0.25">
      <c r="A24" s="29"/>
      <c r="B24" s="24">
        <v>1270</v>
      </c>
      <c r="C24" s="25" t="s">
        <v>143</v>
      </c>
      <c r="D24" s="26"/>
      <c r="E24" s="26"/>
      <c r="F24" s="26"/>
      <c r="G24" s="26"/>
      <c r="H24" s="26" t="e">
        <f t="shared" si="6"/>
        <v>#DIV/0!</v>
      </c>
      <c r="I24" s="26"/>
      <c r="J24" s="26"/>
      <c r="K24" s="26"/>
      <c r="L24" s="26">
        <f t="shared" si="11"/>
        <v>0</v>
      </c>
      <c r="M24" s="27" t="e">
        <f t="shared" si="9"/>
        <v>#DIV/0!</v>
      </c>
      <c r="N24" s="28">
        <f t="shared" si="12"/>
        <v>0</v>
      </c>
      <c r="O24" s="28">
        <f t="shared" si="5"/>
        <v>0</v>
      </c>
      <c r="P24" s="28"/>
      <c r="Q24" s="28">
        <f t="shared" ref="Q24:Q31" si="21">P24-O24</f>
        <v>0</v>
      </c>
      <c r="R24" s="38" t="e">
        <f t="shared" ref="R24:R31" si="22">SUM(P24/O24)*100</f>
        <v>#DIV/0!</v>
      </c>
    </row>
    <row r="25" spans="1:18" ht="51.75" x14ac:dyDescent="0.25">
      <c r="A25" s="29"/>
      <c r="B25" s="24">
        <v>1180</v>
      </c>
      <c r="C25" s="25" t="s">
        <v>148</v>
      </c>
      <c r="D25" s="26">
        <v>39.759</v>
      </c>
      <c r="E25" s="26">
        <v>39.759</v>
      </c>
      <c r="F25" s="26">
        <f>2+4.7</f>
        <v>6.7</v>
      </c>
      <c r="G25" s="26">
        <v>0</v>
      </c>
      <c r="H25" s="26">
        <f t="shared" si="6"/>
        <v>16.851530471088306</v>
      </c>
      <c r="I25" s="26">
        <v>1892.3910000000001</v>
      </c>
      <c r="J25" s="26">
        <v>1892.3910000000001</v>
      </c>
      <c r="K25" s="26">
        <f>24.3+56.7</f>
        <v>81</v>
      </c>
      <c r="L25" s="26">
        <f t="shared" si="11"/>
        <v>-1811.3910000000001</v>
      </c>
      <c r="M25" s="27">
        <f t="shared" si="9"/>
        <v>4.2802993673083414</v>
      </c>
      <c r="N25" s="28">
        <f t="shared" si="12"/>
        <v>1932.15</v>
      </c>
      <c r="O25" s="28">
        <f t="shared" si="5"/>
        <v>1932.15</v>
      </c>
      <c r="P25" s="28">
        <f t="shared" ref="P25" si="23">F25+K25</f>
        <v>87.7</v>
      </c>
      <c r="Q25" s="28">
        <f t="shared" si="21"/>
        <v>-1844.45</v>
      </c>
      <c r="R25" s="38">
        <f t="shared" si="22"/>
        <v>4.538985068447067</v>
      </c>
    </row>
    <row r="26" spans="1:18" ht="90" x14ac:dyDescent="0.25">
      <c r="A26" s="29"/>
      <c r="B26" s="24">
        <v>1200</v>
      </c>
      <c r="C26" s="25" t="s">
        <v>145</v>
      </c>
      <c r="D26" s="26">
        <v>606.5</v>
      </c>
      <c r="E26" s="26">
        <v>545.4</v>
      </c>
      <c r="F26" s="26">
        <v>417.8</v>
      </c>
      <c r="G26" s="26">
        <f t="shared" ref="G26:G31" si="24">F26-E26</f>
        <v>-127.59999999999997</v>
      </c>
      <c r="H26" s="26">
        <f t="shared" ref="H26" si="25">SUM(F26/E26)*100</f>
        <v>76.604327099376619</v>
      </c>
      <c r="I26" s="26"/>
      <c r="J26" s="26"/>
      <c r="K26" s="26"/>
      <c r="L26" s="26">
        <f t="shared" si="11"/>
        <v>0</v>
      </c>
      <c r="M26" s="27">
        <v>0</v>
      </c>
      <c r="N26" s="28">
        <f t="shared" si="12"/>
        <v>606.5</v>
      </c>
      <c r="O26" s="28">
        <f t="shared" si="12"/>
        <v>545.4</v>
      </c>
      <c r="P26" s="28">
        <f t="shared" ref="P26:P32" si="26">F26+K26</f>
        <v>417.8</v>
      </c>
      <c r="Q26" s="28">
        <f t="shared" si="21"/>
        <v>-127.59999999999997</v>
      </c>
      <c r="R26" s="38">
        <f t="shared" si="22"/>
        <v>76.604327099376619</v>
      </c>
    </row>
    <row r="27" spans="1:18" ht="64.5" x14ac:dyDescent="0.25">
      <c r="A27" s="29"/>
      <c r="B27" s="24">
        <v>1230</v>
      </c>
      <c r="C27" s="25" t="s">
        <v>157</v>
      </c>
      <c r="D27" s="26"/>
      <c r="E27" s="26"/>
      <c r="F27" s="26"/>
      <c r="G27" s="26">
        <f t="shared" si="24"/>
        <v>0</v>
      </c>
      <c r="H27" s="26">
        <v>0</v>
      </c>
      <c r="I27" s="26">
        <v>3893.442</v>
      </c>
      <c r="J27" s="26">
        <v>3893.442</v>
      </c>
      <c r="K27" s="26">
        <v>0</v>
      </c>
      <c r="L27" s="26">
        <f t="shared" si="11"/>
        <v>-3893.442</v>
      </c>
      <c r="M27" s="27">
        <f t="shared" si="9"/>
        <v>0</v>
      </c>
      <c r="N27" s="28">
        <f t="shared" si="12"/>
        <v>3893.442</v>
      </c>
      <c r="O27" s="28">
        <f t="shared" si="12"/>
        <v>3893.442</v>
      </c>
      <c r="P27" s="28">
        <f t="shared" si="26"/>
        <v>0</v>
      </c>
      <c r="Q27" s="28">
        <f t="shared" si="21"/>
        <v>-3893.442</v>
      </c>
      <c r="R27" s="38">
        <f t="shared" si="22"/>
        <v>0</v>
      </c>
    </row>
    <row r="28" spans="1:18" ht="77.25" x14ac:dyDescent="0.25">
      <c r="A28" s="29"/>
      <c r="B28" s="24">
        <v>1240</v>
      </c>
      <c r="C28" s="25" t="s">
        <v>156</v>
      </c>
      <c r="D28" s="26"/>
      <c r="E28" s="26"/>
      <c r="F28" s="26"/>
      <c r="G28" s="26"/>
      <c r="H28" s="26"/>
      <c r="I28" s="26">
        <v>11926.68</v>
      </c>
      <c r="J28" s="26">
        <v>11926.68</v>
      </c>
      <c r="K28" s="26">
        <f>3212.7+78.4</f>
        <v>3291.1</v>
      </c>
      <c r="L28" s="26">
        <f t="shared" ref="L28:L29" si="27">K28-J28</f>
        <v>-8635.58</v>
      </c>
      <c r="M28" s="27">
        <f t="shared" ref="M28:M30" si="28">SUM(K28/J28)*100</f>
        <v>27.594435333219302</v>
      </c>
      <c r="N28" s="28">
        <f t="shared" si="12"/>
        <v>11926.68</v>
      </c>
      <c r="O28" s="28">
        <f t="shared" si="12"/>
        <v>11926.68</v>
      </c>
      <c r="P28" s="28">
        <f t="shared" si="26"/>
        <v>3291.1</v>
      </c>
      <c r="Q28" s="28">
        <f t="shared" si="21"/>
        <v>-8635.58</v>
      </c>
      <c r="R28" s="38">
        <v>0</v>
      </c>
    </row>
    <row r="29" spans="1:18" ht="101.25" customHeight="1" x14ac:dyDescent="0.25">
      <c r="A29" s="29"/>
      <c r="B29" s="24">
        <v>1290</v>
      </c>
      <c r="C29" s="25" t="s">
        <v>152</v>
      </c>
      <c r="D29" s="26">
        <v>39.457999999999998</v>
      </c>
      <c r="E29" s="26">
        <v>39.457999999999998</v>
      </c>
      <c r="F29" s="26">
        <v>38.9</v>
      </c>
      <c r="G29" s="26">
        <f t="shared" si="24"/>
        <v>-0.55799999999999983</v>
      </c>
      <c r="H29" s="26">
        <f t="shared" ref="H29" si="29">SUM(F29/E29)*100</f>
        <v>98.585838106340915</v>
      </c>
      <c r="I29" s="26">
        <v>785.06700000000001</v>
      </c>
      <c r="J29" s="26">
        <v>785.06700000000001</v>
      </c>
      <c r="K29" s="26">
        <f>122+356.8</f>
        <v>478.8</v>
      </c>
      <c r="L29" s="26">
        <f t="shared" si="27"/>
        <v>-306.267</v>
      </c>
      <c r="M29" s="27">
        <f t="shared" si="28"/>
        <v>60.988425191735232</v>
      </c>
      <c r="N29" s="28">
        <f t="shared" si="12"/>
        <v>824.52499999999998</v>
      </c>
      <c r="O29" s="28">
        <f t="shared" si="12"/>
        <v>824.52499999999998</v>
      </c>
      <c r="P29" s="28">
        <f t="shared" si="26"/>
        <v>517.70000000000005</v>
      </c>
      <c r="Q29" s="28">
        <f t="shared" si="21"/>
        <v>-306.82499999999993</v>
      </c>
      <c r="R29" s="38">
        <v>0</v>
      </c>
    </row>
    <row r="30" spans="1:18" ht="26.25" x14ac:dyDescent="0.25">
      <c r="A30" s="29"/>
      <c r="B30" s="24">
        <v>1300</v>
      </c>
      <c r="C30" s="25" t="s">
        <v>149</v>
      </c>
      <c r="D30" s="26"/>
      <c r="E30" s="26"/>
      <c r="F30" s="26"/>
      <c r="G30" s="26">
        <f t="shared" si="24"/>
        <v>0</v>
      </c>
      <c r="H30" s="26">
        <v>0</v>
      </c>
      <c r="I30" s="26">
        <v>2343.8040000000001</v>
      </c>
      <c r="J30" s="26">
        <v>2343.8040000000001</v>
      </c>
      <c r="K30" s="26">
        <v>0</v>
      </c>
      <c r="L30" s="26">
        <f t="shared" si="11"/>
        <v>-2343.8040000000001</v>
      </c>
      <c r="M30" s="27">
        <f t="shared" si="28"/>
        <v>0</v>
      </c>
      <c r="N30" s="28">
        <f t="shared" ref="N30" si="30">D30+I30</f>
        <v>2343.8040000000001</v>
      </c>
      <c r="O30" s="28">
        <f t="shared" ref="O30" si="31">E30+J30</f>
        <v>2343.8040000000001</v>
      </c>
      <c r="P30" s="28">
        <f t="shared" ref="P30" si="32">F30+K30</f>
        <v>0</v>
      </c>
      <c r="Q30" s="28">
        <f t="shared" ref="Q30" si="33">P30-O30</f>
        <v>-2343.8040000000001</v>
      </c>
      <c r="R30" s="38">
        <f t="shared" si="22"/>
        <v>0</v>
      </c>
    </row>
    <row r="31" spans="1:18" ht="39" x14ac:dyDescent="0.25">
      <c r="A31" s="29"/>
      <c r="B31" s="24">
        <v>1400</v>
      </c>
      <c r="C31" s="25" t="s">
        <v>147</v>
      </c>
      <c r="D31" s="26"/>
      <c r="E31" s="26"/>
      <c r="F31" s="26"/>
      <c r="G31" s="26">
        <f t="shared" si="24"/>
        <v>0</v>
      </c>
      <c r="H31" s="26">
        <v>0</v>
      </c>
      <c r="I31" s="26">
        <v>4360</v>
      </c>
      <c r="J31" s="26">
        <v>4360</v>
      </c>
      <c r="K31" s="26">
        <v>3084.9</v>
      </c>
      <c r="L31" s="26">
        <f t="shared" si="11"/>
        <v>-1275.0999999999999</v>
      </c>
      <c r="M31" s="27">
        <f t="shared" si="9"/>
        <v>70.754587155963293</v>
      </c>
      <c r="N31" s="28">
        <f t="shared" si="12"/>
        <v>4360</v>
      </c>
      <c r="O31" s="28">
        <f t="shared" si="12"/>
        <v>4360</v>
      </c>
      <c r="P31" s="28">
        <f t="shared" si="26"/>
        <v>3084.9</v>
      </c>
      <c r="Q31" s="28">
        <f t="shared" si="21"/>
        <v>-1275.0999999999999</v>
      </c>
      <c r="R31" s="38">
        <f t="shared" si="22"/>
        <v>70.754587155963293</v>
      </c>
    </row>
    <row r="32" spans="1:18" ht="90" x14ac:dyDescent="0.25">
      <c r="A32" s="29"/>
      <c r="B32" s="24">
        <v>1500</v>
      </c>
      <c r="C32" s="25" t="s">
        <v>158</v>
      </c>
      <c r="D32" s="26"/>
      <c r="E32" s="26"/>
      <c r="F32" s="26"/>
      <c r="G32" s="26">
        <f t="shared" ref="G32:G33" si="34">F32-E32</f>
        <v>0</v>
      </c>
      <c r="H32" s="26">
        <v>0</v>
      </c>
      <c r="I32" s="26">
        <v>205.7</v>
      </c>
      <c r="J32" s="26">
        <v>154.19999999999999</v>
      </c>
      <c r="K32" s="26">
        <v>37.299999999999997</v>
      </c>
      <c r="L32" s="26">
        <f t="shared" ref="L32:L33" si="35">K32-J32</f>
        <v>-116.89999999999999</v>
      </c>
      <c r="M32" s="27">
        <f t="shared" ref="M32" si="36">SUM(K32/J32)*100</f>
        <v>24.189364461738002</v>
      </c>
      <c r="N32" s="28">
        <f t="shared" si="12"/>
        <v>205.7</v>
      </c>
      <c r="O32" s="28">
        <f t="shared" si="12"/>
        <v>154.19999999999999</v>
      </c>
      <c r="P32" s="28">
        <f t="shared" si="26"/>
        <v>37.299999999999997</v>
      </c>
      <c r="Q32" s="28">
        <f t="shared" ref="Q32:Q33" si="37">P32-O32</f>
        <v>-116.89999999999999</v>
      </c>
      <c r="R32" s="38">
        <f t="shared" ref="R32:R33" si="38">SUM(P32/O32)*100</f>
        <v>24.189364461738002</v>
      </c>
    </row>
    <row r="33" spans="1:19" ht="64.5" x14ac:dyDescent="0.25">
      <c r="A33" s="29"/>
      <c r="B33" s="24">
        <v>1600</v>
      </c>
      <c r="C33" s="25" t="s">
        <v>146</v>
      </c>
      <c r="D33" s="26">
        <v>10210.9</v>
      </c>
      <c r="E33" s="26">
        <v>8772</v>
      </c>
      <c r="F33" s="26">
        <v>6944.9</v>
      </c>
      <c r="G33" s="26">
        <f t="shared" si="34"/>
        <v>-1827.1000000000004</v>
      </c>
      <c r="H33" s="26">
        <f t="shared" ref="H33" si="39">SUM(F33/E33)*100</f>
        <v>79.171226630186951</v>
      </c>
      <c r="I33" s="26"/>
      <c r="J33" s="26"/>
      <c r="K33" s="26"/>
      <c r="L33" s="26">
        <f t="shared" si="35"/>
        <v>0</v>
      </c>
      <c r="M33" s="27">
        <v>0</v>
      </c>
      <c r="N33" s="28">
        <f t="shared" ref="N33" si="40">D33+I33</f>
        <v>10210.9</v>
      </c>
      <c r="O33" s="28">
        <f t="shared" ref="O33" si="41">E33+J33</f>
        <v>8772</v>
      </c>
      <c r="P33" s="28">
        <f t="shared" ref="P33:P34" si="42">F33+K33</f>
        <v>6944.9</v>
      </c>
      <c r="Q33" s="28">
        <f t="shared" si="37"/>
        <v>-1827.1000000000004</v>
      </c>
      <c r="R33" s="38">
        <f t="shared" si="38"/>
        <v>79.171226630186951</v>
      </c>
    </row>
    <row r="34" spans="1:19" ht="54" customHeight="1" x14ac:dyDescent="0.25">
      <c r="A34" s="29"/>
      <c r="B34" s="24">
        <v>1702</v>
      </c>
      <c r="C34" s="25" t="s">
        <v>163</v>
      </c>
      <c r="D34" s="26">
        <v>2853.2</v>
      </c>
      <c r="E34" s="26">
        <v>1902.2</v>
      </c>
      <c r="F34" s="26">
        <v>25.4</v>
      </c>
      <c r="G34" s="26">
        <f t="shared" ref="G34" si="43">F34-E34</f>
        <v>-1876.8</v>
      </c>
      <c r="H34" s="26">
        <v>0</v>
      </c>
      <c r="I34" s="26"/>
      <c r="J34" s="26"/>
      <c r="K34" s="26"/>
      <c r="L34" s="26">
        <f t="shared" ref="L34" si="44">K34-J34</f>
        <v>0</v>
      </c>
      <c r="M34" s="27">
        <v>0</v>
      </c>
      <c r="N34" s="28">
        <f t="shared" ref="N34" si="45">D34+I34</f>
        <v>2853.2</v>
      </c>
      <c r="O34" s="28">
        <f t="shared" ref="O34" si="46">E34+J34</f>
        <v>1902.2</v>
      </c>
      <c r="P34" s="28">
        <f t="shared" si="42"/>
        <v>25.4</v>
      </c>
      <c r="Q34" s="28">
        <f t="shared" ref="Q34" si="47">P34-O34</f>
        <v>-1876.8</v>
      </c>
      <c r="R34" s="38">
        <f t="shared" ref="R34" si="48">SUM(P34/O34)*100</f>
        <v>1.3352959730837977</v>
      </c>
    </row>
    <row r="35" spans="1:19" ht="18" customHeight="1" x14ac:dyDescent="0.25">
      <c r="A35" s="30">
        <v>3</v>
      </c>
      <c r="B35" s="37"/>
      <c r="C35" s="32" t="s">
        <v>40</v>
      </c>
      <c r="D35" s="33">
        <f>SUM(D36:D37)</f>
        <v>23569.224000000002</v>
      </c>
      <c r="E35" s="33">
        <f>SUM(E36:E37)</f>
        <v>21146.442999999999</v>
      </c>
      <c r="F35" s="33">
        <f>SUM(F36:F37)</f>
        <v>16486.900000000001</v>
      </c>
      <c r="G35" s="33">
        <f>SUM(G36:G37)</f>
        <v>-4659.5429999999997</v>
      </c>
      <c r="H35" s="33">
        <f t="shared" si="6"/>
        <v>77.965358050997054</v>
      </c>
      <c r="I35" s="33">
        <f t="shared" ref="I35:J35" si="49">SUM(I36:I37)</f>
        <v>20837.525000000001</v>
      </c>
      <c r="J35" s="33">
        <f t="shared" si="49"/>
        <v>20837.525000000001</v>
      </c>
      <c r="K35" s="33">
        <f>SUM(K36:K37)</f>
        <v>14292.300000000001</v>
      </c>
      <c r="L35" s="33">
        <f>SUM(L36:L37)</f>
        <v>-6545.2249999999995</v>
      </c>
      <c r="M35" s="27">
        <f t="shared" ref="M35:M36" si="50">SUM(K35/J35)*100</f>
        <v>68.589239844943194</v>
      </c>
      <c r="N35" s="33">
        <f>SUM(N36:N37)</f>
        <v>44406.748999999996</v>
      </c>
      <c r="O35" s="33">
        <f>SUM(O36:O37)</f>
        <v>41983.967999999993</v>
      </c>
      <c r="P35" s="34">
        <f>SUM(P36:P37)</f>
        <v>30779.199999999997</v>
      </c>
      <c r="Q35" s="34">
        <f>SUM(Q36:Q37)</f>
        <v>-11204.768</v>
      </c>
      <c r="R35" s="72">
        <f>SUM(P35/O35)*100</f>
        <v>73.311793682769576</v>
      </c>
      <c r="S35" s="36"/>
    </row>
    <row r="36" spans="1:19" ht="26.25" x14ac:dyDescent="0.25">
      <c r="A36" s="29"/>
      <c r="B36" s="24" t="s">
        <v>41</v>
      </c>
      <c r="C36" s="25" t="s">
        <v>42</v>
      </c>
      <c r="D36" s="26">
        <v>16344.689</v>
      </c>
      <c r="E36" s="26">
        <v>14418.826999999999</v>
      </c>
      <c r="F36" s="26">
        <v>11138.5</v>
      </c>
      <c r="G36" s="26">
        <f t="shared" ref="G36:G37" si="51">F36-E36</f>
        <v>-3280.3269999999993</v>
      </c>
      <c r="H36" s="26">
        <f t="shared" si="6"/>
        <v>77.249695831706703</v>
      </c>
      <c r="I36" s="26">
        <v>20509.125</v>
      </c>
      <c r="J36" s="26">
        <v>20509.125</v>
      </c>
      <c r="K36" s="26">
        <v>13967.1</v>
      </c>
      <c r="L36" s="26">
        <f>K36-J36</f>
        <v>-6542.0249999999996</v>
      </c>
      <c r="M36" s="27">
        <f t="shared" si="50"/>
        <v>68.101881479585316</v>
      </c>
      <c r="N36" s="28">
        <f t="shared" ref="N36:O37" si="52">D36+I36</f>
        <v>36853.813999999998</v>
      </c>
      <c r="O36" s="28">
        <f t="shared" si="52"/>
        <v>34927.951999999997</v>
      </c>
      <c r="P36" s="28">
        <f>F36+K36</f>
        <v>25105.599999999999</v>
      </c>
      <c r="Q36" s="28">
        <f t="shared" si="7"/>
        <v>-9822.351999999999</v>
      </c>
      <c r="R36" s="38">
        <f>SUM(P36/O36)*100</f>
        <v>71.878248114862274</v>
      </c>
    </row>
    <row r="37" spans="1:19" ht="26.25" x14ac:dyDescent="0.25">
      <c r="A37" s="29"/>
      <c r="B37" s="24" t="s">
        <v>43</v>
      </c>
      <c r="C37" s="25" t="s">
        <v>44</v>
      </c>
      <c r="D37" s="26">
        <v>7224.5349999999999</v>
      </c>
      <c r="E37" s="26">
        <v>6727.616</v>
      </c>
      <c r="F37" s="26">
        <v>5348.4</v>
      </c>
      <c r="G37" s="26">
        <f t="shared" si="51"/>
        <v>-1379.2160000000003</v>
      </c>
      <c r="H37" s="26">
        <f t="shared" si="6"/>
        <v>79.499186636098131</v>
      </c>
      <c r="I37" s="26">
        <v>328.4</v>
      </c>
      <c r="J37" s="26">
        <v>328.4</v>
      </c>
      <c r="K37" s="26">
        <v>325.2</v>
      </c>
      <c r="L37" s="26">
        <f>K37-J37</f>
        <v>-3.1999999999999886</v>
      </c>
      <c r="M37" s="27">
        <f t="shared" si="9"/>
        <v>99.025578562728384</v>
      </c>
      <c r="N37" s="28">
        <f t="shared" si="52"/>
        <v>7552.9349999999995</v>
      </c>
      <c r="O37" s="28">
        <f t="shared" si="52"/>
        <v>7056.0159999999996</v>
      </c>
      <c r="P37" s="28">
        <f>F37+K37</f>
        <v>5673.5999999999995</v>
      </c>
      <c r="Q37" s="28">
        <f t="shared" si="7"/>
        <v>-1382.4160000000002</v>
      </c>
      <c r="R37" s="38">
        <f>SUM(P37/O37)*100</f>
        <v>80.4079809342836</v>
      </c>
    </row>
    <row r="38" spans="1:19" ht="26.25" x14ac:dyDescent="0.25">
      <c r="A38" s="30">
        <v>4</v>
      </c>
      <c r="B38" s="37"/>
      <c r="C38" s="32" t="s">
        <v>45</v>
      </c>
      <c r="D38" s="33">
        <f>SUM(D39:D53)</f>
        <v>52310.076999999997</v>
      </c>
      <c r="E38" s="33">
        <f>SUM(E39:E53)</f>
        <v>49328.260999999999</v>
      </c>
      <c r="F38" s="33">
        <f>SUM(F39:F53)</f>
        <v>35448.600000000006</v>
      </c>
      <c r="G38" s="33">
        <f>SUM(G39:G53)</f>
        <v>-13879.661000000002</v>
      </c>
      <c r="H38" s="33">
        <f>SUM(F38/E38)*100</f>
        <v>71.862659014069052</v>
      </c>
      <c r="I38" s="33">
        <f t="shared" ref="I38:J38" si="53">SUM(I39:I53)</f>
        <v>2022.6970000000001</v>
      </c>
      <c r="J38" s="33">
        <f t="shared" si="53"/>
        <v>2022.6970000000001</v>
      </c>
      <c r="K38" s="33">
        <f>SUM(K39:K53)</f>
        <v>2686.7</v>
      </c>
      <c r="L38" s="33">
        <f>SUM(L39:L53)</f>
        <v>664.00299999999982</v>
      </c>
      <c r="M38" s="22">
        <f t="shared" ref="M38" si="54">SUM(K38/J38)*100</f>
        <v>132.82760591428175</v>
      </c>
      <c r="N38" s="33">
        <f>SUM(N39:N53)</f>
        <v>54332.773999999998</v>
      </c>
      <c r="O38" s="33">
        <f>SUM(O39:O53)</f>
        <v>51350.957999999999</v>
      </c>
      <c r="P38" s="34">
        <f>SUM(P39:P53)</f>
        <v>38135.300000000003</v>
      </c>
      <c r="Q38" s="34">
        <f>SUM(Q39:Q53)</f>
        <v>-13215.658000000003</v>
      </c>
      <c r="R38" s="72">
        <f>SUM(P38/O38)*100</f>
        <v>74.264047809974656</v>
      </c>
      <c r="S38" s="36"/>
    </row>
    <row r="39" spans="1:19" ht="66" customHeight="1" x14ac:dyDescent="0.25">
      <c r="A39" s="29"/>
      <c r="B39" s="24" t="s">
        <v>46</v>
      </c>
      <c r="C39" s="25" t="s">
        <v>47</v>
      </c>
      <c r="D39" s="26">
        <v>1587.5</v>
      </c>
      <c r="E39" s="26">
        <v>1549.538</v>
      </c>
      <c r="F39" s="26">
        <v>900.1</v>
      </c>
      <c r="G39" s="26">
        <f t="shared" ref="G39:G53" si="55">F39-E39</f>
        <v>-649.43799999999999</v>
      </c>
      <c r="H39" s="26">
        <f t="shared" si="6"/>
        <v>58.088281797542237</v>
      </c>
      <c r="I39" s="26">
        <v>0</v>
      </c>
      <c r="J39" s="26">
        <v>0</v>
      </c>
      <c r="K39" s="26">
        <v>0</v>
      </c>
      <c r="L39" s="26">
        <f t="shared" ref="L39:L58" si="56">K39-J39</f>
        <v>0</v>
      </c>
      <c r="M39" s="26">
        <v>0</v>
      </c>
      <c r="N39" s="28">
        <f t="shared" ref="N39:O53" si="57">D39+I39</f>
        <v>1587.5</v>
      </c>
      <c r="O39" s="28">
        <f t="shared" si="57"/>
        <v>1549.538</v>
      </c>
      <c r="P39" s="28">
        <f t="shared" ref="O39:P94" si="58">F39+K39</f>
        <v>900.1</v>
      </c>
      <c r="Q39" s="28">
        <f t="shared" si="7"/>
        <v>-649.43799999999999</v>
      </c>
      <c r="R39" s="38">
        <f t="shared" ref="R39:R53" si="59">SUM(P39/O39)*100</f>
        <v>58.088281797542237</v>
      </c>
    </row>
    <row r="40" spans="1:19" ht="42" customHeight="1" x14ac:dyDescent="0.25">
      <c r="A40" s="29"/>
      <c r="B40" s="24" t="s">
        <v>48</v>
      </c>
      <c r="C40" s="25" t="s">
        <v>49</v>
      </c>
      <c r="D40" s="26">
        <v>191.96199999999999</v>
      </c>
      <c r="E40" s="26">
        <v>175.965</v>
      </c>
      <c r="F40" s="26">
        <v>146.19999999999999</v>
      </c>
      <c r="G40" s="26">
        <f t="shared" si="55"/>
        <v>-29.765000000000015</v>
      </c>
      <c r="H40" s="26">
        <f t="shared" si="6"/>
        <v>83.084704344613982</v>
      </c>
      <c r="I40" s="26">
        <v>0</v>
      </c>
      <c r="J40" s="26">
        <v>0</v>
      </c>
      <c r="K40" s="26">
        <v>0</v>
      </c>
      <c r="L40" s="26">
        <f t="shared" si="56"/>
        <v>0</v>
      </c>
      <c r="M40" s="26">
        <v>0</v>
      </c>
      <c r="N40" s="28">
        <f t="shared" si="57"/>
        <v>191.96199999999999</v>
      </c>
      <c r="O40" s="28">
        <f t="shared" si="57"/>
        <v>175.965</v>
      </c>
      <c r="P40" s="28">
        <f t="shared" si="58"/>
        <v>146.19999999999999</v>
      </c>
      <c r="Q40" s="28">
        <f t="shared" si="7"/>
        <v>-29.765000000000015</v>
      </c>
      <c r="R40" s="38">
        <f t="shared" si="59"/>
        <v>83.084704344613982</v>
      </c>
    </row>
    <row r="41" spans="1:19" ht="39" x14ac:dyDescent="0.25">
      <c r="A41" s="29"/>
      <c r="B41" s="24" t="s">
        <v>50</v>
      </c>
      <c r="C41" s="25" t="s">
        <v>51</v>
      </c>
      <c r="D41" s="26">
        <v>67.674000000000007</v>
      </c>
      <c r="E41" s="26">
        <v>65.367999999999995</v>
      </c>
      <c r="F41" s="26">
        <v>45.7</v>
      </c>
      <c r="G41" s="26">
        <f t="shared" si="55"/>
        <v>-19.667999999999992</v>
      </c>
      <c r="H41" s="26">
        <f t="shared" si="6"/>
        <v>69.911883490392867</v>
      </c>
      <c r="I41" s="26">
        <v>0</v>
      </c>
      <c r="J41" s="26">
        <v>0</v>
      </c>
      <c r="K41" s="26">
        <v>0</v>
      </c>
      <c r="L41" s="26">
        <f t="shared" si="56"/>
        <v>0</v>
      </c>
      <c r="M41" s="26">
        <v>0</v>
      </c>
      <c r="N41" s="28">
        <f t="shared" si="57"/>
        <v>67.674000000000007</v>
      </c>
      <c r="O41" s="28">
        <f t="shared" si="57"/>
        <v>65.367999999999995</v>
      </c>
      <c r="P41" s="28">
        <f t="shared" si="58"/>
        <v>45.7</v>
      </c>
      <c r="Q41" s="28">
        <f t="shared" si="7"/>
        <v>-19.667999999999992</v>
      </c>
      <c r="R41" s="38">
        <f t="shared" si="59"/>
        <v>69.911883490392867</v>
      </c>
    </row>
    <row r="42" spans="1:19" ht="62.25" customHeight="1" x14ac:dyDescent="0.25">
      <c r="A42" s="29"/>
      <c r="B42" s="24" t="s">
        <v>52</v>
      </c>
      <c r="C42" s="25" t="s">
        <v>53</v>
      </c>
      <c r="D42" s="26">
        <v>8614.3549999999996</v>
      </c>
      <c r="E42" s="26">
        <v>8012.9139999999998</v>
      </c>
      <c r="F42" s="26">
        <v>5707.8</v>
      </c>
      <c r="G42" s="26">
        <f t="shared" si="55"/>
        <v>-2305.1139999999996</v>
      </c>
      <c r="H42" s="26">
        <f t="shared" si="6"/>
        <v>71.232512916025314</v>
      </c>
      <c r="I42" s="26">
        <v>1855.077</v>
      </c>
      <c r="J42" s="26">
        <v>1855.077</v>
      </c>
      <c r="K42" s="26">
        <v>2534.6999999999998</v>
      </c>
      <c r="L42" s="26">
        <f t="shared" si="56"/>
        <v>679.62299999999982</v>
      </c>
      <c r="M42" s="27">
        <f t="shared" ref="M42" si="60">SUM(K42/J42)*100</f>
        <v>136.63583775767799</v>
      </c>
      <c r="N42" s="28">
        <f t="shared" si="57"/>
        <v>10469.431999999999</v>
      </c>
      <c r="O42" s="28">
        <f t="shared" si="57"/>
        <v>9867.991</v>
      </c>
      <c r="P42" s="28">
        <f t="shared" si="58"/>
        <v>8242.5</v>
      </c>
      <c r="Q42" s="28">
        <f t="shared" si="7"/>
        <v>-1625.491</v>
      </c>
      <c r="R42" s="38">
        <f t="shared" si="59"/>
        <v>83.52764002318203</v>
      </c>
    </row>
    <row r="43" spans="1:19" ht="26.25" x14ac:dyDescent="0.25">
      <c r="A43" s="29"/>
      <c r="B43" s="24" t="s">
        <v>54</v>
      </c>
      <c r="C43" s="25" t="s">
        <v>55</v>
      </c>
      <c r="D43" s="26">
        <v>395</v>
      </c>
      <c r="E43" s="26">
        <v>395</v>
      </c>
      <c r="F43" s="26">
        <v>294</v>
      </c>
      <c r="G43" s="26">
        <f t="shared" si="55"/>
        <v>-101</v>
      </c>
      <c r="H43" s="26">
        <f t="shared" si="6"/>
        <v>74.430379746835442</v>
      </c>
      <c r="I43" s="26"/>
      <c r="J43" s="26"/>
      <c r="K43" s="26"/>
      <c r="L43" s="26">
        <f t="shared" si="56"/>
        <v>0</v>
      </c>
      <c r="M43" s="26">
        <v>0</v>
      </c>
      <c r="N43" s="28">
        <f t="shared" si="57"/>
        <v>395</v>
      </c>
      <c r="O43" s="28">
        <f t="shared" si="57"/>
        <v>395</v>
      </c>
      <c r="P43" s="28">
        <f t="shared" si="58"/>
        <v>294</v>
      </c>
      <c r="Q43" s="28">
        <f t="shared" si="7"/>
        <v>-101</v>
      </c>
      <c r="R43" s="38">
        <v>0</v>
      </c>
    </row>
    <row r="44" spans="1:19" ht="27" customHeight="1" x14ac:dyDescent="0.25">
      <c r="A44" s="29"/>
      <c r="B44" s="24" t="s">
        <v>56</v>
      </c>
      <c r="C44" s="25" t="s">
        <v>57</v>
      </c>
      <c r="D44" s="26">
        <v>7187.7269999999999</v>
      </c>
      <c r="E44" s="26">
        <v>6633.6149999999998</v>
      </c>
      <c r="F44" s="26">
        <v>5546.5</v>
      </c>
      <c r="G44" s="26">
        <f t="shared" si="55"/>
        <v>-1087.1149999999998</v>
      </c>
      <c r="H44" s="26">
        <f t="shared" si="6"/>
        <v>83.612027529484294</v>
      </c>
      <c r="I44" s="26">
        <v>167.62</v>
      </c>
      <c r="J44" s="26">
        <v>167.62</v>
      </c>
      <c r="K44" s="26">
        <v>152</v>
      </c>
      <c r="L44" s="26">
        <f t="shared" si="56"/>
        <v>-15.620000000000005</v>
      </c>
      <c r="M44" s="27">
        <f t="shared" ref="M44" si="61">SUM(K44/J44)*100</f>
        <v>90.681302947142342</v>
      </c>
      <c r="N44" s="28">
        <f t="shared" si="57"/>
        <v>7355.3469999999998</v>
      </c>
      <c r="O44" s="28">
        <f t="shared" si="57"/>
        <v>6801.2349999999997</v>
      </c>
      <c r="P44" s="28">
        <f t="shared" si="58"/>
        <v>5698.5</v>
      </c>
      <c r="Q44" s="28">
        <f t="shared" si="7"/>
        <v>-1102.7349999999997</v>
      </c>
      <c r="R44" s="38">
        <v>0</v>
      </c>
    </row>
    <row r="45" spans="1:19" ht="26.25" x14ac:dyDescent="0.25">
      <c r="A45" s="29"/>
      <c r="B45" s="24" t="s">
        <v>58</v>
      </c>
      <c r="C45" s="25" t="s">
        <v>59</v>
      </c>
      <c r="D45" s="26">
        <v>261.77999999999997</v>
      </c>
      <c r="E45" s="26">
        <v>261.77999999999997</v>
      </c>
      <c r="F45" s="26">
        <v>258.5</v>
      </c>
      <c r="G45" s="26">
        <f t="shared" si="55"/>
        <v>-3.2799999999999727</v>
      </c>
      <c r="H45" s="26">
        <f t="shared" si="6"/>
        <v>98.747039498815809</v>
      </c>
      <c r="I45" s="26">
        <v>0</v>
      </c>
      <c r="J45" s="26">
        <v>0</v>
      </c>
      <c r="K45" s="26">
        <v>0</v>
      </c>
      <c r="L45" s="26">
        <f t="shared" si="56"/>
        <v>0</v>
      </c>
      <c r="M45" s="26">
        <v>0</v>
      </c>
      <c r="N45" s="28">
        <f t="shared" si="57"/>
        <v>261.77999999999997</v>
      </c>
      <c r="O45" s="28">
        <f t="shared" si="57"/>
        <v>261.77999999999997</v>
      </c>
      <c r="P45" s="28">
        <f t="shared" si="58"/>
        <v>258.5</v>
      </c>
      <c r="Q45" s="28">
        <f t="shared" si="7"/>
        <v>-3.2799999999999727</v>
      </c>
      <c r="R45" s="38">
        <f t="shared" si="59"/>
        <v>98.747039498815809</v>
      </c>
    </row>
    <row r="46" spans="1:19" ht="76.5" customHeight="1" x14ac:dyDescent="0.25">
      <c r="A46" s="29"/>
      <c r="B46" s="24" t="s">
        <v>60</v>
      </c>
      <c r="C46" s="25" t="s">
        <v>61</v>
      </c>
      <c r="D46" s="26">
        <v>4522.3289999999997</v>
      </c>
      <c r="E46" s="26">
        <v>4522.3289999999997</v>
      </c>
      <c r="F46" s="26">
        <v>4019.5</v>
      </c>
      <c r="G46" s="26">
        <f t="shared" si="55"/>
        <v>-502.82899999999972</v>
      </c>
      <c r="H46" s="26">
        <f t="shared" si="6"/>
        <v>88.881193738889849</v>
      </c>
      <c r="I46" s="26">
        <v>0</v>
      </c>
      <c r="J46" s="26">
        <v>0</v>
      </c>
      <c r="K46" s="26"/>
      <c r="L46" s="26">
        <f t="shared" si="56"/>
        <v>0</v>
      </c>
      <c r="M46" s="26">
        <v>0</v>
      </c>
      <c r="N46" s="28">
        <f t="shared" si="57"/>
        <v>4522.3289999999997</v>
      </c>
      <c r="O46" s="28">
        <f t="shared" si="57"/>
        <v>4522.3289999999997</v>
      </c>
      <c r="P46" s="28">
        <f t="shared" si="58"/>
        <v>4019.5</v>
      </c>
      <c r="Q46" s="28">
        <f t="shared" si="7"/>
        <v>-502.82899999999972</v>
      </c>
      <c r="R46" s="38">
        <f t="shared" si="59"/>
        <v>88.881193738889849</v>
      </c>
    </row>
    <row r="47" spans="1:19" ht="90" customHeight="1" x14ac:dyDescent="0.25">
      <c r="A47" s="29"/>
      <c r="B47" s="24" t="s">
        <v>62</v>
      </c>
      <c r="C47" s="25" t="s">
        <v>63</v>
      </c>
      <c r="D47" s="26">
        <v>763.2</v>
      </c>
      <c r="E47" s="26">
        <v>701</v>
      </c>
      <c r="F47" s="26">
        <v>413.9</v>
      </c>
      <c r="G47" s="26">
        <f t="shared" si="55"/>
        <v>-287.10000000000002</v>
      </c>
      <c r="H47" s="26">
        <f t="shared" si="6"/>
        <v>59.044222539229672</v>
      </c>
      <c r="I47" s="26">
        <v>0</v>
      </c>
      <c r="J47" s="26">
        <v>0</v>
      </c>
      <c r="K47" s="26">
        <v>0</v>
      </c>
      <c r="L47" s="26">
        <f t="shared" si="56"/>
        <v>0</v>
      </c>
      <c r="M47" s="26">
        <v>0</v>
      </c>
      <c r="N47" s="28">
        <f t="shared" si="57"/>
        <v>763.2</v>
      </c>
      <c r="O47" s="28">
        <f t="shared" si="57"/>
        <v>701</v>
      </c>
      <c r="P47" s="28">
        <f t="shared" si="58"/>
        <v>413.9</v>
      </c>
      <c r="Q47" s="28">
        <f t="shared" si="7"/>
        <v>-287.10000000000002</v>
      </c>
      <c r="R47" s="38">
        <f t="shared" si="59"/>
        <v>59.044222539229672</v>
      </c>
    </row>
    <row r="48" spans="1:19" ht="26.25" x14ac:dyDescent="0.25">
      <c r="A48" s="29"/>
      <c r="B48" s="24" t="s">
        <v>64</v>
      </c>
      <c r="C48" s="25" t="s">
        <v>65</v>
      </c>
      <c r="D48" s="26">
        <v>23.373999999999999</v>
      </c>
      <c r="E48" s="26">
        <v>23.373999999999999</v>
      </c>
      <c r="F48" s="26">
        <v>22.4</v>
      </c>
      <c r="G48" s="26">
        <f t="shared" si="55"/>
        <v>-0.9740000000000002</v>
      </c>
      <c r="H48" s="26">
        <f t="shared" si="6"/>
        <v>95.832976811842215</v>
      </c>
      <c r="I48" s="26">
        <v>0</v>
      </c>
      <c r="J48" s="26">
        <v>0</v>
      </c>
      <c r="K48" s="26">
        <v>0</v>
      </c>
      <c r="L48" s="26">
        <f t="shared" si="56"/>
        <v>0</v>
      </c>
      <c r="M48" s="26">
        <v>0</v>
      </c>
      <c r="N48" s="28">
        <f t="shared" si="57"/>
        <v>23.373999999999999</v>
      </c>
      <c r="O48" s="28">
        <f t="shared" si="57"/>
        <v>23.373999999999999</v>
      </c>
      <c r="P48" s="28">
        <f t="shared" si="58"/>
        <v>22.4</v>
      </c>
      <c r="Q48" s="28">
        <f t="shared" si="7"/>
        <v>-0.9740000000000002</v>
      </c>
      <c r="R48" s="38">
        <f t="shared" si="59"/>
        <v>95.832976811842215</v>
      </c>
    </row>
    <row r="49" spans="1:19" ht="79.5" customHeight="1" x14ac:dyDescent="0.25">
      <c r="A49" s="29"/>
      <c r="B49" s="24" t="s">
        <v>66</v>
      </c>
      <c r="C49" s="25" t="s">
        <v>67</v>
      </c>
      <c r="D49" s="26">
        <v>1085.693</v>
      </c>
      <c r="E49" s="26">
        <v>1038.3009999999999</v>
      </c>
      <c r="F49" s="26">
        <v>530.70000000000005</v>
      </c>
      <c r="G49" s="26">
        <f t="shared" si="55"/>
        <v>-507.60099999999989</v>
      </c>
      <c r="H49" s="26">
        <f t="shared" si="6"/>
        <v>51.11234603453142</v>
      </c>
      <c r="I49" s="26">
        <v>0</v>
      </c>
      <c r="J49" s="26">
        <v>0</v>
      </c>
      <c r="K49" s="26">
        <v>0</v>
      </c>
      <c r="L49" s="26">
        <f t="shared" si="56"/>
        <v>0</v>
      </c>
      <c r="M49" s="26">
        <v>0</v>
      </c>
      <c r="N49" s="28">
        <f t="shared" si="57"/>
        <v>1085.693</v>
      </c>
      <c r="O49" s="28">
        <f t="shared" si="57"/>
        <v>1038.3009999999999</v>
      </c>
      <c r="P49" s="28">
        <f t="shared" si="58"/>
        <v>530.70000000000005</v>
      </c>
      <c r="Q49" s="28">
        <f t="shared" si="7"/>
        <v>-507.60099999999989</v>
      </c>
      <c r="R49" s="38">
        <f t="shared" si="59"/>
        <v>51.11234603453142</v>
      </c>
    </row>
    <row r="50" spans="1:19" ht="26.25" x14ac:dyDescent="0.25">
      <c r="A50" s="29"/>
      <c r="B50" s="24" t="s">
        <v>68</v>
      </c>
      <c r="C50" s="25" t="s">
        <v>69</v>
      </c>
      <c r="D50" s="26">
        <v>554.17499999999995</v>
      </c>
      <c r="E50" s="26">
        <v>543.13400000000001</v>
      </c>
      <c r="F50" s="26">
        <v>361.2</v>
      </c>
      <c r="G50" s="26">
        <f t="shared" si="55"/>
        <v>-181.93400000000003</v>
      </c>
      <c r="H50" s="26">
        <f t="shared" si="6"/>
        <v>66.502925613200432</v>
      </c>
      <c r="I50" s="26">
        <v>0</v>
      </c>
      <c r="J50" s="26">
        <v>0</v>
      </c>
      <c r="K50" s="26">
        <v>0</v>
      </c>
      <c r="L50" s="26">
        <f t="shared" si="56"/>
        <v>0</v>
      </c>
      <c r="M50" s="26">
        <v>0</v>
      </c>
      <c r="N50" s="28">
        <f t="shared" si="57"/>
        <v>554.17499999999995</v>
      </c>
      <c r="O50" s="28">
        <f t="shared" si="57"/>
        <v>543.13400000000001</v>
      </c>
      <c r="P50" s="28">
        <f t="shared" si="58"/>
        <v>361.2</v>
      </c>
      <c r="Q50" s="28">
        <f t="shared" si="7"/>
        <v>-181.93400000000003</v>
      </c>
      <c r="R50" s="38">
        <f t="shared" si="59"/>
        <v>66.502925613200432</v>
      </c>
    </row>
    <row r="51" spans="1:19" ht="51.75" hidden="1" x14ac:dyDescent="0.25">
      <c r="A51" s="29"/>
      <c r="B51" s="24">
        <v>3222</v>
      </c>
      <c r="C51" s="25" t="s">
        <v>144</v>
      </c>
      <c r="D51" s="26"/>
      <c r="E51" s="26"/>
      <c r="F51" s="26"/>
      <c r="G51" s="26">
        <f t="shared" si="55"/>
        <v>0</v>
      </c>
      <c r="H51" s="26"/>
      <c r="I51" s="26">
        <v>0</v>
      </c>
      <c r="J51" s="26">
        <v>0</v>
      </c>
      <c r="K51" s="26"/>
      <c r="L51" s="26"/>
      <c r="M51" s="26">
        <v>0</v>
      </c>
      <c r="N51" s="28">
        <f t="shared" si="57"/>
        <v>0</v>
      </c>
      <c r="O51" s="28">
        <f t="shared" si="57"/>
        <v>0</v>
      </c>
      <c r="P51" s="28">
        <f t="shared" ref="P51" si="62">F51+K51</f>
        <v>0</v>
      </c>
      <c r="Q51" s="28">
        <f t="shared" ref="Q51" si="63">P51-O51</f>
        <v>0</v>
      </c>
      <c r="R51" s="38" t="e">
        <f t="shared" ref="R51" si="64">SUM(P51/O51)*100</f>
        <v>#DIV/0!</v>
      </c>
    </row>
    <row r="52" spans="1:19" ht="54" customHeight="1" x14ac:dyDescent="0.25">
      <c r="A52" s="29"/>
      <c r="B52" s="24">
        <v>3230</v>
      </c>
      <c r="C52" s="25" t="s">
        <v>70</v>
      </c>
      <c r="D52" s="26">
        <v>331.2</v>
      </c>
      <c r="E52" s="26">
        <v>319.89999999999998</v>
      </c>
      <c r="F52" s="26">
        <v>192.5</v>
      </c>
      <c r="G52" s="26">
        <f t="shared" si="55"/>
        <v>-127.39999999999998</v>
      </c>
      <c r="H52" s="26">
        <f t="shared" si="6"/>
        <v>60.17505470459519</v>
      </c>
      <c r="I52" s="26">
        <v>0</v>
      </c>
      <c r="J52" s="26">
        <v>0</v>
      </c>
      <c r="K52" s="26">
        <v>0</v>
      </c>
      <c r="L52" s="26">
        <v>0</v>
      </c>
      <c r="M52" s="22">
        <v>0</v>
      </c>
      <c r="N52" s="28">
        <f t="shared" si="57"/>
        <v>331.2</v>
      </c>
      <c r="O52" s="28">
        <f t="shared" si="57"/>
        <v>319.89999999999998</v>
      </c>
      <c r="P52" s="28">
        <f t="shared" si="58"/>
        <v>192.5</v>
      </c>
      <c r="Q52" s="28">
        <f t="shared" si="7"/>
        <v>-127.39999999999998</v>
      </c>
      <c r="R52" s="38">
        <f t="shared" si="59"/>
        <v>60.17505470459519</v>
      </c>
    </row>
    <row r="53" spans="1:19" x14ac:dyDescent="0.25">
      <c r="A53" s="29"/>
      <c r="B53" s="24" t="s">
        <v>71</v>
      </c>
      <c r="C53" s="25" t="s">
        <v>72</v>
      </c>
      <c r="D53" s="26">
        <v>26724.108</v>
      </c>
      <c r="E53" s="26">
        <v>25086.043000000001</v>
      </c>
      <c r="F53" s="26">
        <v>17009.599999999999</v>
      </c>
      <c r="G53" s="26">
        <f t="shared" si="55"/>
        <v>-8076.4430000000029</v>
      </c>
      <c r="H53" s="26">
        <f t="shared" si="6"/>
        <v>67.805034058181263</v>
      </c>
      <c r="I53" s="26">
        <v>0</v>
      </c>
      <c r="J53" s="26">
        <v>0</v>
      </c>
      <c r="K53" s="26">
        <v>0</v>
      </c>
      <c r="L53" s="26">
        <f t="shared" si="56"/>
        <v>0</v>
      </c>
      <c r="M53" s="22">
        <v>0</v>
      </c>
      <c r="N53" s="28">
        <f t="shared" si="57"/>
        <v>26724.108</v>
      </c>
      <c r="O53" s="28">
        <f t="shared" si="57"/>
        <v>25086.043000000001</v>
      </c>
      <c r="P53" s="28">
        <f t="shared" si="58"/>
        <v>17009.599999999999</v>
      </c>
      <c r="Q53" s="28">
        <f t="shared" si="7"/>
        <v>-8076.4430000000029</v>
      </c>
      <c r="R53" s="38">
        <f t="shared" si="59"/>
        <v>67.805034058181263</v>
      </c>
    </row>
    <row r="54" spans="1:19" x14ac:dyDescent="0.25">
      <c r="A54" s="30">
        <v>5</v>
      </c>
      <c r="B54" s="37"/>
      <c r="C54" s="32" t="s">
        <v>73</v>
      </c>
      <c r="D54" s="33">
        <f>SUM(D55:D58)</f>
        <v>23806.739999999998</v>
      </c>
      <c r="E54" s="33">
        <f t="shared" ref="E54:Q54" si="65">SUM(E55:E58)</f>
        <v>21699.233</v>
      </c>
      <c r="F54" s="33">
        <f t="shared" si="65"/>
        <v>18027.8</v>
      </c>
      <c r="G54" s="33">
        <f t="shared" si="65"/>
        <v>-3671.433</v>
      </c>
      <c r="H54" s="33">
        <f t="shared" si="6"/>
        <v>83.080355881703284</v>
      </c>
      <c r="I54" s="33">
        <f t="shared" ref="I54:J54" si="66">SUM(I55:I58)</f>
        <v>739.71699999999998</v>
      </c>
      <c r="J54" s="33">
        <f t="shared" si="66"/>
        <v>739.71699999999998</v>
      </c>
      <c r="K54" s="33">
        <f t="shared" si="65"/>
        <v>598.9</v>
      </c>
      <c r="L54" s="33">
        <f t="shared" si="65"/>
        <v>-140.81699999999998</v>
      </c>
      <c r="M54" s="22">
        <f t="shared" ref="M54:M58" si="67">SUM(K54/J54)*100</f>
        <v>80.963395460696447</v>
      </c>
      <c r="N54" s="33">
        <f>SUM(N55:N58)</f>
        <v>24546.456999999999</v>
      </c>
      <c r="O54" s="33">
        <f t="shared" si="65"/>
        <v>22438.95</v>
      </c>
      <c r="P54" s="34">
        <f t="shared" si="65"/>
        <v>18626.7</v>
      </c>
      <c r="Q54" s="34">
        <f t="shared" si="65"/>
        <v>-3812.2499999999991</v>
      </c>
      <c r="R54" s="72">
        <f>SUM(P54/O54)*100</f>
        <v>83.010568676341805</v>
      </c>
      <c r="S54" s="36"/>
    </row>
    <row r="55" spans="1:19" ht="18" customHeight="1" x14ac:dyDescent="0.25">
      <c r="A55" s="29"/>
      <c r="B55" s="24" t="s">
        <v>74</v>
      </c>
      <c r="C55" s="25" t="s">
        <v>75</v>
      </c>
      <c r="D55" s="26">
        <v>4074.8719999999998</v>
      </c>
      <c r="E55" s="26">
        <v>3703.1469999999999</v>
      </c>
      <c r="F55" s="26">
        <v>3119</v>
      </c>
      <c r="G55" s="26">
        <f t="shared" ref="G55:G58" si="68">F55-E55</f>
        <v>-584.14699999999993</v>
      </c>
      <c r="H55" s="26">
        <f t="shared" si="6"/>
        <v>84.225659958948427</v>
      </c>
      <c r="I55" s="26">
        <v>116.783</v>
      </c>
      <c r="J55" s="26">
        <v>116.783</v>
      </c>
      <c r="K55" s="26">
        <v>151</v>
      </c>
      <c r="L55" s="26">
        <f t="shared" si="56"/>
        <v>34.216999999999999</v>
      </c>
      <c r="M55" s="27">
        <f>SUM(K55/J55)*100</f>
        <v>129.29964121490286</v>
      </c>
      <c r="N55" s="28">
        <f t="shared" ref="N55:O58" si="69">D55+I55</f>
        <v>4191.6549999999997</v>
      </c>
      <c r="O55" s="28">
        <f t="shared" si="69"/>
        <v>3819.93</v>
      </c>
      <c r="P55" s="28">
        <f>F55+K55</f>
        <v>3270</v>
      </c>
      <c r="Q55" s="28">
        <f t="shared" si="7"/>
        <v>-549.92999999999984</v>
      </c>
      <c r="R55" s="73">
        <f t="shared" ref="R55:R103" si="70">SUM(P55/O55)*100</f>
        <v>85.603662894346229</v>
      </c>
    </row>
    <row r="56" spans="1:19" ht="27" customHeight="1" x14ac:dyDescent="0.25">
      <c r="A56" s="29"/>
      <c r="B56" s="24" t="s">
        <v>76</v>
      </c>
      <c r="C56" s="25" t="s">
        <v>77</v>
      </c>
      <c r="D56" s="26">
        <v>3795.1149999999998</v>
      </c>
      <c r="E56" s="26">
        <v>3461.52</v>
      </c>
      <c r="F56" s="26">
        <v>2965.9</v>
      </c>
      <c r="G56" s="26">
        <f t="shared" si="68"/>
        <v>-495.61999999999989</v>
      </c>
      <c r="H56" s="26">
        <f t="shared" si="6"/>
        <v>85.682012526289029</v>
      </c>
      <c r="I56" s="26">
        <v>126.419</v>
      </c>
      <c r="J56" s="26">
        <v>126.419</v>
      </c>
      <c r="K56" s="26">
        <v>139.30000000000001</v>
      </c>
      <c r="L56" s="26">
        <f t="shared" si="56"/>
        <v>12.881000000000014</v>
      </c>
      <c r="M56" s="27">
        <f t="shared" si="67"/>
        <v>110.18913296260848</v>
      </c>
      <c r="N56" s="28">
        <f t="shared" si="69"/>
        <v>3921.5339999999997</v>
      </c>
      <c r="O56" s="28">
        <f t="shared" si="69"/>
        <v>3587.9389999999999</v>
      </c>
      <c r="P56" s="28">
        <f>F56+K56</f>
        <v>3105.2000000000003</v>
      </c>
      <c r="Q56" s="28">
        <f t="shared" si="7"/>
        <v>-482.73899999999958</v>
      </c>
      <c r="R56" s="73">
        <f t="shared" si="70"/>
        <v>86.545507044573512</v>
      </c>
    </row>
    <row r="57" spans="1:19" ht="40.5" customHeight="1" x14ac:dyDescent="0.25">
      <c r="A57" s="29"/>
      <c r="B57" s="24" t="s">
        <v>78</v>
      </c>
      <c r="C57" s="25" t="s">
        <v>79</v>
      </c>
      <c r="D57" s="26">
        <v>11680.971</v>
      </c>
      <c r="E57" s="26">
        <v>10621.745000000001</v>
      </c>
      <c r="F57" s="26">
        <v>8682.7000000000007</v>
      </c>
      <c r="G57" s="26">
        <f t="shared" si="68"/>
        <v>-1939.0450000000001</v>
      </c>
      <c r="H57" s="26">
        <f t="shared" si="6"/>
        <v>81.744572101853322</v>
      </c>
      <c r="I57" s="26">
        <v>496.51499999999999</v>
      </c>
      <c r="J57" s="26">
        <v>496.51499999999999</v>
      </c>
      <c r="K57" s="26">
        <v>295.5</v>
      </c>
      <c r="L57" s="26">
        <f t="shared" si="56"/>
        <v>-201.01499999999999</v>
      </c>
      <c r="M57" s="27">
        <f t="shared" si="67"/>
        <v>59.514818283435545</v>
      </c>
      <c r="N57" s="28">
        <f t="shared" si="69"/>
        <v>12177.485999999999</v>
      </c>
      <c r="O57" s="28">
        <f t="shared" si="69"/>
        <v>11118.26</v>
      </c>
      <c r="P57" s="28">
        <f>F57+K57</f>
        <v>8978.2000000000007</v>
      </c>
      <c r="Q57" s="28">
        <f t="shared" si="7"/>
        <v>-2140.0599999999995</v>
      </c>
      <c r="R57" s="73">
        <f t="shared" si="70"/>
        <v>80.751844263400926</v>
      </c>
    </row>
    <row r="58" spans="1:19" ht="26.25" x14ac:dyDescent="0.25">
      <c r="A58" s="29"/>
      <c r="B58" s="24" t="s">
        <v>80</v>
      </c>
      <c r="C58" s="25" t="s">
        <v>81</v>
      </c>
      <c r="D58" s="26">
        <v>4255.7820000000002</v>
      </c>
      <c r="E58" s="26">
        <v>3912.8209999999999</v>
      </c>
      <c r="F58" s="26">
        <v>3260.2</v>
      </c>
      <c r="G58" s="26">
        <f t="shared" si="68"/>
        <v>-652.62100000000009</v>
      </c>
      <c r="H58" s="26">
        <f t="shared" si="6"/>
        <v>83.320959481662968</v>
      </c>
      <c r="I58" s="26"/>
      <c r="J58" s="26">
        <v>0</v>
      </c>
      <c r="K58" s="26">
        <v>13.1</v>
      </c>
      <c r="L58" s="26">
        <f t="shared" si="56"/>
        <v>13.1</v>
      </c>
      <c r="M58" s="27">
        <v>0</v>
      </c>
      <c r="N58" s="28">
        <f t="shared" si="69"/>
        <v>4255.7820000000002</v>
      </c>
      <c r="O58" s="28">
        <f t="shared" si="69"/>
        <v>3912.8209999999999</v>
      </c>
      <c r="P58" s="28">
        <f>F58+K58</f>
        <v>3273.2999999999997</v>
      </c>
      <c r="Q58" s="28">
        <f t="shared" si="7"/>
        <v>-639.52100000000019</v>
      </c>
      <c r="R58" s="73">
        <f t="shared" si="70"/>
        <v>83.65575629449954</v>
      </c>
    </row>
    <row r="59" spans="1:19" x14ac:dyDescent="0.25">
      <c r="A59" s="30">
        <v>6</v>
      </c>
      <c r="B59" s="39"/>
      <c r="C59" s="17" t="s">
        <v>82</v>
      </c>
      <c r="D59" s="33">
        <f>SUM(D60:D62)</f>
        <v>1467.4079999999999</v>
      </c>
      <c r="E59" s="33">
        <f t="shared" ref="E59:F59" si="71">SUM(E60:E62)</f>
        <v>1388.6959999999999</v>
      </c>
      <c r="F59" s="33">
        <f t="shared" si="71"/>
        <v>1041.5999999999999</v>
      </c>
      <c r="G59" s="33">
        <f>SUM(G60:G62)</f>
        <v>-347.09600000000006</v>
      </c>
      <c r="H59" s="33">
        <f>SUM(F59/E59)*100</f>
        <v>75.005616780058418</v>
      </c>
      <c r="I59" s="33">
        <f t="shared" ref="I59:M59" si="72">SUM(I60:I62)</f>
        <v>0</v>
      </c>
      <c r="J59" s="33">
        <f t="shared" si="72"/>
        <v>0</v>
      </c>
      <c r="K59" s="33">
        <f t="shared" si="72"/>
        <v>0</v>
      </c>
      <c r="L59" s="33">
        <f t="shared" si="72"/>
        <v>0</v>
      </c>
      <c r="M59" s="33">
        <f t="shared" si="72"/>
        <v>0</v>
      </c>
      <c r="N59" s="33">
        <f>SUM(N60:N62)</f>
        <v>1467.4079999999999</v>
      </c>
      <c r="O59" s="33">
        <f t="shared" ref="O59" si="73">SUM(O60:O62)</f>
        <v>1388.6959999999999</v>
      </c>
      <c r="P59" s="33">
        <f t="shared" ref="P59" si="74">SUM(P60:P62)</f>
        <v>1041.5999999999999</v>
      </c>
      <c r="Q59" s="33">
        <f>SUM(Q60:Q62)</f>
        <v>-347.09600000000006</v>
      </c>
      <c r="R59" s="33">
        <f t="shared" ref="R59" si="75">SUM(R60:R61)</f>
        <v>75.003861003861005</v>
      </c>
      <c r="S59" s="36"/>
    </row>
    <row r="60" spans="1:19" ht="26.25" x14ac:dyDescent="0.25">
      <c r="A60" s="29"/>
      <c r="B60" s="24" t="s">
        <v>83</v>
      </c>
      <c r="C60" s="25" t="s">
        <v>84</v>
      </c>
      <c r="D60" s="26">
        <v>1362</v>
      </c>
      <c r="E60" s="26">
        <v>1295</v>
      </c>
      <c r="F60" s="26">
        <v>971.3</v>
      </c>
      <c r="G60" s="26">
        <f>F60-E60</f>
        <v>-323.70000000000005</v>
      </c>
      <c r="H60" s="26">
        <f t="shared" si="6"/>
        <v>75.003861003861005</v>
      </c>
      <c r="I60" s="26">
        <v>0</v>
      </c>
      <c r="J60" s="26">
        <v>0</v>
      </c>
      <c r="K60" s="26">
        <v>0</v>
      </c>
      <c r="L60" s="26">
        <f>K60-J60</f>
        <v>0</v>
      </c>
      <c r="M60" s="26">
        <v>0</v>
      </c>
      <c r="N60" s="28">
        <f>D60+I60</f>
        <v>1362</v>
      </c>
      <c r="O60" s="28">
        <f t="shared" ref="O60" si="76">E60+J60</f>
        <v>1295</v>
      </c>
      <c r="P60" s="28">
        <f>F60+K60</f>
        <v>971.3</v>
      </c>
      <c r="Q60" s="28">
        <f t="shared" si="7"/>
        <v>-323.70000000000005</v>
      </c>
      <c r="R60" s="73">
        <f t="shared" si="70"/>
        <v>75.003861003861005</v>
      </c>
    </row>
    <row r="61" spans="1:19" ht="26.25" hidden="1" x14ac:dyDescent="0.25">
      <c r="A61" s="29"/>
      <c r="B61" s="24">
        <v>5040</v>
      </c>
      <c r="C61" s="25" t="s">
        <v>140</v>
      </c>
      <c r="D61" s="26"/>
      <c r="E61" s="26"/>
      <c r="F61" s="26"/>
      <c r="G61" s="26"/>
      <c r="H61" s="26" t="e">
        <f t="shared" si="6"/>
        <v>#DIV/0!</v>
      </c>
      <c r="I61" s="26"/>
      <c r="J61" s="26"/>
      <c r="K61" s="26"/>
      <c r="L61" s="26"/>
      <c r="M61" s="26"/>
      <c r="N61" s="28">
        <f>D61+I61</f>
        <v>0</v>
      </c>
      <c r="O61" s="28">
        <f t="shared" si="58"/>
        <v>0</v>
      </c>
      <c r="P61" s="28">
        <f>F61+K61</f>
        <v>0</v>
      </c>
      <c r="Q61" s="28"/>
      <c r="R61" s="73"/>
    </row>
    <row r="62" spans="1:19" ht="26.25" x14ac:dyDescent="0.25">
      <c r="A62" s="29"/>
      <c r="B62" s="24">
        <v>5040</v>
      </c>
      <c r="C62" s="25" t="s">
        <v>140</v>
      </c>
      <c r="D62" s="26">
        <v>105.408</v>
      </c>
      <c r="E62" s="26">
        <v>93.695999999999998</v>
      </c>
      <c r="F62" s="26">
        <v>70.3</v>
      </c>
      <c r="G62" s="26">
        <f>F62-E62</f>
        <v>-23.396000000000001</v>
      </c>
      <c r="H62" s="26">
        <f t="shared" si="6"/>
        <v>75.029883879781423</v>
      </c>
      <c r="I62" s="26"/>
      <c r="J62" s="26"/>
      <c r="K62" s="26"/>
      <c r="L62" s="26"/>
      <c r="M62" s="26"/>
      <c r="N62" s="28">
        <f>D62+I62</f>
        <v>105.408</v>
      </c>
      <c r="O62" s="28">
        <f t="shared" si="58"/>
        <v>93.695999999999998</v>
      </c>
      <c r="P62" s="28">
        <f>F62+K62</f>
        <v>70.3</v>
      </c>
      <c r="Q62" s="28">
        <f t="shared" ref="Q62" si="77">P62-O62</f>
        <v>-23.396000000000001</v>
      </c>
      <c r="R62" s="73">
        <f t="shared" ref="R62" si="78">SUM(P62/O62)*100</f>
        <v>75.029883879781423</v>
      </c>
    </row>
    <row r="63" spans="1:19" x14ac:dyDescent="0.25">
      <c r="A63" s="30">
        <v>7</v>
      </c>
      <c r="B63" s="37"/>
      <c r="C63" s="17" t="s">
        <v>85</v>
      </c>
      <c r="D63" s="33">
        <f>SUM(D64:D66)</f>
        <v>74557.456999999995</v>
      </c>
      <c r="E63" s="33">
        <f>SUM(E64:E66)</f>
        <v>69879.131999999998</v>
      </c>
      <c r="F63" s="33">
        <f>SUM(F64:F66)</f>
        <v>54155.3</v>
      </c>
      <c r="G63" s="33">
        <f>SUM(G64:G66)</f>
        <v>-15723.831999999995</v>
      </c>
      <c r="H63" s="33">
        <f>SUM(F63/E63)*100</f>
        <v>77.498529890153762</v>
      </c>
      <c r="I63" s="33">
        <f t="shared" ref="I63:J63" si="79">SUM(I64:I66)</f>
        <v>6547.2240000000002</v>
      </c>
      <c r="J63" s="33">
        <f t="shared" si="79"/>
        <v>6538.2240000000002</v>
      </c>
      <c r="K63" s="33">
        <f>SUM(K64:K66)</f>
        <v>2648.7</v>
      </c>
      <c r="L63" s="33">
        <f>SUM(L64:L66)</f>
        <v>-3889.5240000000003</v>
      </c>
      <c r="M63" s="27">
        <f t="shared" ref="M63:M64" si="80">SUM(K63/J63)*100</f>
        <v>40.511001152606575</v>
      </c>
      <c r="N63" s="33">
        <f>SUM(N64:N66)</f>
        <v>81104.680999999997</v>
      </c>
      <c r="O63" s="33">
        <f>SUM(O64:O66)</f>
        <v>76417.356</v>
      </c>
      <c r="P63" s="34">
        <f>SUM(P64:P66)</f>
        <v>56804</v>
      </c>
      <c r="Q63" s="34">
        <f>SUM(Q64:Q66)</f>
        <v>-19613.356</v>
      </c>
      <c r="R63" s="72">
        <f t="shared" si="70"/>
        <v>74.3338987022791</v>
      </c>
      <c r="S63" s="36"/>
    </row>
    <row r="64" spans="1:19" ht="39" x14ac:dyDescent="0.25">
      <c r="A64" s="29"/>
      <c r="B64" s="24">
        <v>6010</v>
      </c>
      <c r="C64" s="25" t="s">
        <v>86</v>
      </c>
      <c r="D64" s="26">
        <v>2248</v>
      </c>
      <c r="E64" s="26">
        <v>2248</v>
      </c>
      <c r="F64" s="26">
        <v>29</v>
      </c>
      <c r="G64" s="26">
        <f>F64-E64</f>
        <v>-2219</v>
      </c>
      <c r="H64" s="26">
        <f t="shared" si="6"/>
        <v>1.290035587188612</v>
      </c>
      <c r="I64" s="26">
        <v>2063.9050000000002</v>
      </c>
      <c r="J64" s="26">
        <v>2063.9050000000002</v>
      </c>
      <c r="K64" s="26">
        <v>1921.5</v>
      </c>
      <c r="L64" s="26">
        <f t="shared" ref="L64" si="81">K64-J64</f>
        <v>-142.4050000000002</v>
      </c>
      <c r="M64" s="27">
        <f t="shared" si="80"/>
        <v>93.100215368439905</v>
      </c>
      <c r="N64" s="28">
        <f>D64+I64</f>
        <v>4311.9050000000007</v>
      </c>
      <c r="O64" s="28">
        <f>E64+J64</f>
        <v>4311.9050000000007</v>
      </c>
      <c r="P64" s="28">
        <f>F64+K64</f>
        <v>1950.5</v>
      </c>
      <c r="Q64" s="28">
        <f>P64-O64</f>
        <v>-2361.4050000000007</v>
      </c>
      <c r="R64" s="73">
        <f>SUM(P64/O64)*100</f>
        <v>45.235226657359092</v>
      </c>
    </row>
    <row r="65" spans="1:19" ht="27" customHeight="1" x14ac:dyDescent="0.25">
      <c r="A65" s="29"/>
      <c r="B65" s="24" t="s">
        <v>87</v>
      </c>
      <c r="C65" s="25" t="s">
        <v>88</v>
      </c>
      <c r="D65" s="26">
        <v>70409.456999999995</v>
      </c>
      <c r="E65" s="26">
        <v>65731.131999999998</v>
      </c>
      <c r="F65" s="26">
        <v>53586.3</v>
      </c>
      <c r="G65" s="26">
        <f>F65-E65</f>
        <v>-12144.831999999995</v>
      </c>
      <c r="H65" s="26">
        <f t="shared" si="6"/>
        <v>81.523470491881994</v>
      </c>
      <c r="I65" s="26">
        <v>983.31899999999996</v>
      </c>
      <c r="J65" s="26">
        <v>974.31899999999996</v>
      </c>
      <c r="K65" s="26">
        <v>727.2</v>
      </c>
      <c r="L65" s="26">
        <f t="shared" ref="L65" si="82">K65-J65</f>
        <v>-247.11899999999991</v>
      </c>
      <c r="M65" s="27">
        <f t="shared" ref="M65:M66" si="83">SUM(K65/J65)*100</f>
        <v>74.636746281248762</v>
      </c>
      <c r="N65" s="28">
        <f>D65+I65</f>
        <v>71392.775999999998</v>
      </c>
      <c r="O65" s="28">
        <f t="shared" ref="O65" si="84">E65+J65</f>
        <v>66705.451000000001</v>
      </c>
      <c r="P65" s="28">
        <f>F65+K65</f>
        <v>54313.5</v>
      </c>
      <c r="Q65" s="28">
        <f t="shared" si="7"/>
        <v>-12391.951000000001</v>
      </c>
      <c r="R65" s="73">
        <f t="shared" si="70"/>
        <v>81.422881017624775</v>
      </c>
    </row>
    <row r="66" spans="1:19" ht="26.25" x14ac:dyDescent="0.25">
      <c r="A66" s="29"/>
      <c r="B66" s="24">
        <v>6090</v>
      </c>
      <c r="C66" s="25" t="s">
        <v>153</v>
      </c>
      <c r="D66" s="26">
        <v>1900</v>
      </c>
      <c r="E66" s="26">
        <v>1900</v>
      </c>
      <c r="F66" s="26">
        <v>540</v>
      </c>
      <c r="G66" s="26">
        <f>F66-E66</f>
        <v>-1360</v>
      </c>
      <c r="H66" s="26">
        <f t="shared" si="6"/>
        <v>28.421052631578945</v>
      </c>
      <c r="I66" s="26">
        <v>3500</v>
      </c>
      <c r="J66" s="26">
        <v>3500</v>
      </c>
      <c r="K66" s="40">
        <v>0</v>
      </c>
      <c r="L66" s="26">
        <f>K66-J66</f>
        <v>-3500</v>
      </c>
      <c r="M66" s="27">
        <f t="shared" si="83"/>
        <v>0</v>
      </c>
      <c r="N66" s="28">
        <f>D66+I66</f>
        <v>5400</v>
      </c>
      <c r="O66" s="28">
        <f t="shared" si="58"/>
        <v>5400</v>
      </c>
      <c r="P66" s="28">
        <f>F66+K66</f>
        <v>540</v>
      </c>
      <c r="Q66" s="28">
        <f t="shared" si="7"/>
        <v>-4860</v>
      </c>
      <c r="R66" s="73">
        <f t="shared" si="70"/>
        <v>10</v>
      </c>
    </row>
    <row r="67" spans="1:19" x14ac:dyDescent="0.25">
      <c r="A67" s="30">
        <v>8</v>
      </c>
      <c r="B67" s="39"/>
      <c r="C67" s="17" t="s">
        <v>89</v>
      </c>
      <c r="D67" s="33">
        <f t="shared" ref="D67:Q67" si="85">SUM(D68:D80)</f>
        <v>13172.723</v>
      </c>
      <c r="E67" s="33">
        <f t="shared" si="85"/>
        <v>12786.86</v>
      </c>
      <c r="F67" s="33">
        <f t="shared" si="85"/>
        <v>11137.3</v>
      </c>
      <c r="G67" s="33">
        <f t="shared" si="85"/>
        <v>-1649.5599999999995</v>
      </c>
      <c r="H67" s="33">
        <f t="shared" si="85"/>
        <v>299.70719198330448</v>
      </c>
      <c r="I67" s="33">
        <f t="shared" si="85"/>
        <v>12833.393</v>
      </c>
      <c r="J67" s="33">
        <f t="shared" si="85"/>
        <v>12833.393</v>
      </c>
      <c r="K67" s="33">
        <f t="shared" si="85"/>
        <v>8434.7999999999993</v>
      </c>
      <c r="L67" s="33">
        <f t="shared" si="85"/>
        <v>-4398.5929999999998</v>
      </c>
      <c r="M67" s="33">
        <f t="shared" si="85"/>
        <v>530.52914605335877</v>
      </c>
      <c r="N67" s="33">
        <f t="shared" si="85"/>
        <v>26006.116000000002</v>
      </c>
      <c r="O67" s="33">
        <f t="shared" si="85"/>
        <v>25620.253000000001</v>
      </c>
      <c r="P67" s="33">
        <f t="shared" si="85"/>
        <v>19572.100000000002</v>
      </c>
      <c r="Q67" s="33">
        <f t="shared" si="85"/>
        <v>-6048.1530000000002</v>
      </c>
      <c r="R67" s="73">
        <f t="shared" si="70"/>
        <v>76.393078553908126</v>
      </c>
      <c r="S67" s="36"/>
    </row>
    <row r="68" spans="1:19" ht="24.75" customHeight="1" x14ac:dyDescent="0.25">
      <c r="A68" s="29"/>
      <c r="B68" s="24" t="s">
        <v>90</v>
      </c>
      <c r="C68" s="25" t="s">
        <v>91</v>
      </c>
      <c r="D68" s="26">
        <v>252</v>
      </c>
      <c r="E68" s="26">
        <v>252</v>
      </c>
      <c r="F68" s="26">
        <v>51</v>
      </c>
      <c r="G68" s="26">
        <f t="shared" ref="G68:G80" si="86">F68-E68</f>
        <v>-201</v>
      </c>
      <c r="H68" s="26">
        <f t="shared" si="6"/>
        <v>20.238095238095237</v>
      </c>
      <c r="I68" s="26">
        <v>0</v>
      </c>
      <c r="J68" s="26">
        <v>0</v>
      </c>
      <c r="K68" s="26">
        <v>0</v>
      </c>
      <c r="L68" s="26">
        <f t="shared" ref="L68:L69" si="87">K68-J68</f>
        <v>0</v>
      </c>
      <c r="M68" s="26">
        <v>0</v>
      </c>
      <c r="N68" s="28">
        <f t="shared" ref="N68:O94" si="88">D68+I68</f>
        <v>252</v>
      </c>
      <c r="O68" s="28">
        <f t="shared" si="88"/>
        <v>252</v>
      </c>
      <c r="P68" s="28">
        <f t="shared" si="58"/>
        <v>51</v>
      </c>
      <c r="Q68" s="28">
        <f t="shared" si="7"/>
        <v>-201</v>
      </c>
      <c r="R68" s="73">
        <f t="shared" si="70"/>
        <v>20.238095238095237</v>
      </c>
      <c r="S68" s="41"/>
    </row>
    <row r="69" spans="1:19" ht="12.75" customHeight="1" x14ac:dyDescent="0.25">
      <c r="A69" s="29"/>
      <c r="B69" s="24" t="s">
        <v>92</v>
      </c>
      <c r="C69" s="25" t="s">
        <v>96</v>
      </c>
      <c r="D69" s="26"/>
      <c r="E69" s="26"/>
      <c r="F69" s="26"/>
      <c r="G69" s="26">
        <f t="shared" si="86"/>
        <v>0</v>
      </c>
      <c r="H69" s="26">
        <v>0</v>
      </c>
      <c r="I69" s="26">
        <v>0</v>
      </c>
      <c r="J69" s="26">
        <v>0</v>
      </c>
      <c r="K69" s="26">
        <v>0</v>
      </c>
      <c r="L69" s="26">
        <f t="shared" si="87"/>
        <v>0</v>
      </c>
      <c r="M69" s="26">
        <v>0</v>
      </c>
      <c r="N69" s="28">
        <f t="shared" si="88"/>
        <v>0</v>
      </c>
      <c r="O69" s="28">
        <f t="shared" si="88"/>
        <v>0</v>
      </c>
      <c r="P69" s="28">
        <f t="shared" si="58"/>
        <v>0</v>
      </c>
      <c r="Q69" s="28">
        <f t="shared" si="7"/>
        <v>0</v>
      </c>
      <c r="R69" s="73">
        <v>0</v>
      </c>
      <c r="S69" s="41"/>
    </row>
    <row r="70" spans="1:19" ht="26.25" x14ac:dyDescent="0.25">
      <c r="A70" s="29"/>
      <c r="B70" s="24" t="s">
        <v>93</v>
      </c>
      <c r="C70" s="25" t="s">
        <v>94</v>
      </c>
      <c r="D70" s="26"/>
      <c r="E70" s="26"/>
      <c r="F70" s="26"/>
      <c r="G70" s="26">
        <f t="shared" si="86"/>
        <v>0</v>
      </c>
      <c r="H70" s="26">
        <v>0</v>
      </c>
      <c r="I70" s="26">
        <v>10099.745000000001</v>
      </c>
      <c r="J70" s="26">
        <v>10099.745000000001</v>
      </c>
      <c r="K70" s="26">
        <v>7786.6</v>
      </c>
      <c r="L70" s="26">
        <f t="shared" ref="L70:L79" si="89">K70-J70</f>
        <v>-2313.1450000000004</v>
      </c>
      <c r="M70" s="27">
        <f t="shared" ref="M70:M71" si="90">SUM(K70/J70)*100</f>
        <v>77.096996013265681</v>
      </c>
      <c r="N70" s="28">
        <f t="shared" si="88"/>
        <v>10099.745000000001</v>
      </c>
      <c r="O70" s="28">
        <f t="shared" si="88"/>
        <v>10099.745000000001</v>
      </c>
      <c r="P70" s="28">
        <f t="shared" si="58"/>
        <v>7786.6</v>
      </c>
      <c r="Q70" s="28">
        <f t="shared" si="7"/>
        <v>-2313.1450000000004</v>
      </c>
      <c r="R70" s="73">
        <f t="shared" si="70"/>
        <v>77.096996013265681</v>
      </c>
      <c r="S70" s="41"/>
    </row>
    <row r="71" spans="1:19" ht="42" customHeight="1" x14ac:dyDescent="0.25">
      <c r="A71" s="29"/>
      <c r="B71" s="24">
        <v>7350</v>
      </c>
      <c r="C71" s="25" t="s">
        <v>150</v>
      </c>
      <c r="D71" s="26"/>
      <c r="E71" s="26"/>
      <c r="F71" s="26"/>
      <c r="G71" s="26">
        <v>0</v>
      </c>
      <c r="H71" s="26">
        <v>0</v>
      </c>
      <c r="I71" s="26">
        <v>69.400000000000006</v>
      </c>
      <c r="J71" s="26">
        <v>69.400000000000006</v>
      </c>
      <c r="K71" s="26">
        <v>69.400000000000006</v>
      </c>
      <c r="L71" s="26">
        <f t="shared" ref="L71" si="91">K71-J71</f>
        <v>0</v>
      </c>
      <c r="M71" s="27">
        <f t="shared" si="90"/>
        <v>100</v>
      </c>
      <c r="N71" s="28">
        <f t="shared" si="88"/>
        <v>69.400000000000006</v>
      </c>
      <c r="O71" s="28">
        <f t="shared" si="88"/>
        <v>69.400000000000006</v>
      </c>
      <c r="P71" s="28">
        <f t="shared" si="58"/>
        <v>69.400000000000006</v>
      </c>
      <c r="Q71" s="28">
        <f t="shared" si="7"/>
        <v>0</v>
      </c>
      <c r="R71" s="73">
        <f t="shared" si="70"/>
        <v>100</v>
      </c>
      <c r="S71" s="41"/>
    </row>
    <row r="72" spans="1:19" ht="42" customHeight="1" x14ac:dyDescent="0.25">
      <c r="A72" s="29"/>
      <c r="B72" s="24">
        <v>7370</v>
      </c>
      <c r="C72" s="25" t="s">
        <v>95</v>
      </c>
      <c r="D72" s="26"/>
      <c r="E72" s="26"/>
      <c r="F72" s="26"/>
      <c r="G72" s="26">
        <v>0</v>
      </c>
      <c r="H72" s="26">
        <v>0</v>
      </c>
      <c r="I72" s="26">
        <v>228.261</v>
      </c>
      <c r="J72" s="26">
        <v>228.261</v>
      </c>
      <c r="K72" s="26">
        <v>102</v>
      </c>
      <c r="L72" s="26">
        <f t="shared" ref="L72" si="92">K72-J72</f>
        <v>-126.261</v>
      </c>
      <c r="M72" s="27">
        <f t="shared" ref="M72:M76" si="93">SUM(K72/J72)*100</f>
        <v>44.685688751035002</v>
      </c>
      <c r="N72" s="28">
        <f t="shared" si="88"/>
        <v>228.261</v>
      </c>
      <c r="O72" s="28">
        <f t="shared" si="88"/>
        <v>228.261</v>
      </c>
      <c r="P72" s="28">
        <f t="shared" si="58"/>
        <v>102</v>
      </c>
      <c r="Q72" s="28">
        <f t="shared" ref="Q72" si="94">P72-O72</f>
        <v>-126.261</v>
      </c>
      <c r="R72" s="73">
        <f t="shared" ref="R72" si="95">SUM(P72/O72)*100</f>
        <v>44.685688751035002</v>
      </c>
      <c r="S72" s="41"/>
    </row>
    <row r="73" spans="1:19" ht="39" x14ac:dyDescent="0.25">
      <c r="A73" s="29"/>
      <c r="B73" s="24" t="s">
        <v>97</v>
      </c>
      <c r="C73" s="25" t="s">
        <v>98</v>
      </c>
      <c r="D73" s="26">
        <v>4027.8679999999999</v>
      </c>
      <c r="E73" s="26">
        <v>3805.0050000000001</v>
      </c>
      <c r="F73" s="26">
        <v>3361.8</v>
      </c>
      <c r="G73" s="26">
        <f t="shared" si="86"/>
        <v>-443.20499999999993</v>
      </c>
      <c r="H73" s="26">
        <f t="shared" si="6"/>
        <v>88.352052099800133</v>
      </c>
      <c r="I73" s="26"/>
      <c r="J73" s="26"/>
      <c r="K73" s="26"/>
      <c r="L73" s="26">
        <f t="shared" si="89"/>
        <v>0</v>
      </c>
      <c r="M73" s="27">
        <v>0</v>
      </c>
      <c r="N73" s="28">
        <f t="shared" si="88"/>
        <v>4027.8679999999999</v>
      </c>
      <c r="O73" s="28">
        <f t="shared" si="88"/>
        <v>3805.0050000000001</v>
      </c>
      <c r="P73" s="28">
        <f t="shared" si="58"/>
        <v>3361.8</v>
      </c>
      <c r="Q73" s="28">
        <f t="shared" si="7"/>
        <v>-443.20499999999993</v>
      </c>
      <c r="R73" s="73">
        <f t="shared" si="70"/>
        <v>88.352052099800133</v>
      </c>
      <c r="S73" s="41"/>
    </row>
    <row r="74" spans="1:19" ht="29.25" customHeight="1" x14ac:dyDescent="0.25">
      <c r="A74" s="29"/>
      <c r="B74" s="24" t="s">
        <v>99</v>
      </c>
      <c r="C74" s="25" t="s">
        <v>100</v>
      </c>
      <c r="D74" s="26">
        <v>8552.9779999999992</v>
      </c>
      <c r="E74" s="26">
        <v>8389.9779999999992</v>
      </c>
      <c r="F74" s="26">
        <v>7644.7</v>
      </c>
      <c r="G74" s="26">
        <f t="shared" si="86"/>
        <v>-745.27799999999934</v>
      </c>
      <c r="H74" s="26">
        <f t="shared" si="6"/>
        <v>91.117044645409081</v>
      </c>
      <c r="I74" s="26">
        <v>2147.165</v>
      </c>
      <c r="J74" s="26">
        <v>2147.165</v>
      </c>
      <c r="K74" s="26">
        <v>188</v>
      </c>
      <c r="L74" s="26">
        <f t="shared" si="89"/>
        <v>-1959.165</v>
      </c>
      <c r="M74" s="27">
        <f t="shared" si="93"/>
        <v>8.7557313946529494</v>
      </c>
      <c r="N74" s="28">
        <f t="shared" si="88"/>
        <v>10700.143</v>
      </c>
      <c r="O74" s="28">
        <f t="shared" si="88"/>
        <v>10537.143</v>
      </c>
      <c r="P74" s="28">
        <f t="shared" si="58"/>
        <v>7832.7</v>
      </c>
      <c r="Q74" s="28">
        <f t="shared" si="7"/>
        <v>-2704.4430000000002</v>
      </c>
      <c r="R74" s="73">
        <f t="shared" si="70"/>
        <v>74.334190966185048</v>
      </c>
      <c r="S74" s="41"/>
    </row>
    <row r="75" spans="1:19" ht="26.25" x14ac:dyDescent="0.25">
      <c r="A75" s="29"/>
      <c r="B75" s="24" t="s">
        <v>101</v>
      </c>
      <c r="C75" s="25" t="s">
        <v>102</v>
      </c>
      <c r="D75" s="26"/>
      <c r="E75" s="26"/>
      <c r="F75" s="26"/>
      <c r="G75" s="26">
        <f t="shared" si="86"/>
        <v>0</v>
      </c>
      <c r="H75" s="26">
        <v>0</v>
      </c>
      <c r="I75" s="26"/>
      <c r="J75" s="26"/>
      <c r="K75" s="26"/>
      <c r="L75" s="26">
        <f t="shared" si="89"/>
        <v>0</v>
      </c>
      <c r="M75" s="27">
        <v>0</v>
      </c>
      <c r="N75" s="28">
        <f t="shared" si="88"/>
        <v>0</v>
      </c>
      <c r="O75" s="28">
        <f t="shared" si="88"/>
        <v>0</v>
      </c>
      <c r="P75" s="28">
        <f t="shared" si="58"/>
        <v>0</v>
      </c>
      <c r="Q75" s="28">
        <f t="shared" si="7"/>
        <v>0</v>
      </c>
      <c r="R75" s="73">
        <v>0</v>
      </c>
      <c r="S75" s="41"/>
    </row>
    <row r="76" spans="1:19" ht="39" x14ac:dyDescent="0.25">
      <c r="A76" s="29"/>
      <c r="B76" s="24" t="s">
        <v>103</v>
      </c>
      <c r="C76" s="25" t="s">
        <v>104</v>
      </c>
      <c r="D76" s="26"/>
      <c r="E76" s="26"/>
      <c r="F76" s="26"/>
      <c r="G76" s="26">
        <f t="shared" si="86"/>
        <v>0</v>
      </c>
      <c r="H76" s="26">
        <v>0</v>
      </c>
      <c r="I76" s="26">
        <v>7</v>
      </c>
      <c r="J76" s="26">
        <v>7</v>
      </c>
      <c r="K76" s="26">
        <v>7</v>
      </c>
      <c r="L76" s="26">
        <f t="shared" si="89"/>
        <v>0</v>
      </c>
      <c r="M76" s="27">
        <f t="shared" si="93"/>
        <v>100</v>
      </c>
      <c r="N76" s="28">
        <f t="shared" si="88"/>
        <v>7</v>
      </c>
      <c r="O76" s="28">
        <f t="shared" si="88"/>
        <v>7</v>
      </c>
      <c r="P76" s="28">
        <f t="shared" si="58"/>
        <v>7</v>
      </c>
      <c r="Q76" s="28">
        <f t="shared" si="7"/>
        <v>0</v>
      </c>
      <c r="R76" s="73">
        <f t="shared" si="70"/>
        <v>100</v>
      </c>
      <c r="S76" s="41"/>
    </row>
    <row r="77" spans="1:19" ht="26.25" x14ac:dyDescent="0.25">
      <c r="A77" s="29"/>
      <c r="B77" s="24" t="s">
        <v>105</v>
      </c>
      <c r="C77" s="25" t="s">
        <v>106</v>
      </c>
      <c r="D77" s="26"/>
      <c r="E77" s="26"/>
      <c r="F77" s="26"/>
      <c r="G77" s="26">
        <f t="shared" si="86"/>
        <v>0</v>
      </c>
      <c r="H77" s="26">
        <v>0</v>
      </c>
      <c r="I77" s="26">
        <v>237.322</v>
      </c>
      <c r="J77" s="26">
        <v>237.322</v>
      </c>
      <c r="K77" s="26">
        <v>237.3</v>
      </c>
      <c r="L77" s="26">
        <f t="shared" si="89"/>
        <v>-2.199999999999136E-2</v>
      </c>
      <c r="M77" s="27">
        <f t="shared" ref="M77" si="96">SUM(K77/J77)*100</f>
        <v>99.990729894405078</v>
      </c>
      <c r="N77" s="28">
        <f t="shared" si="88"/>
        <v>237.322</v>
      </c>
      <c r="O77" s="28">
        <f t="shared" si="88"/>
        <v>237.322</v>
      </c>
      <c r="P77" s="28">
        <f t="shared" si="58"/>
        <v>237.3</v>
      </c>
      <c r="Q77" s="28">
        <f t="shared" si="7"/>
        <v>-2.199999999999136E-2</v>
      </c>
      <c r="R77" s="73">
        <f t="shared" si="70"/>
        <v>99.990729894405078</v>
      </c>
      <c r="S77" s="41"/>
    </row>
    <row r="78" spans="1:19" ht="30" customHeight="1" x14ac:dyDescent="0.25">
      <c r="A78" s="29"/>
      <c r="B78" s="24" t="s">
        <v>107</v>
      </c>
      <c r="C78" s="25" t="s">
        <v>108</v>
      </c>
      <c r="D78" s="26">
        <v>39.877000000000002</v>
      </c>
      <c r="E78" s="26">
        <v>39.877000000000002</v>
      </c>
      <c r="F78" s="26">
        <v>39.9</v>
      </c>
      <c r="G78" s="26">
        <f t="shared" si="86"/>
        <v>2.2999999999996135E-2</v>
      </c>
      <c r="H78" s="26">
        <v>100</v>
      </c>
      <c r="I78" s="26"/>
      <c r="J78" s="26"/>
      <c r="K78" s="26"/>
      <c r="L78" s="26">
        <f t="shared" si="89"/>
        <v>0</v>
      </c>
      <c r="M78" s="27">
        <v>0</v>
      </c>
      <c r="N78" s="28">
        <f t="shared" si="88"/>
        <v>39.877000000000002</v>
      </c>
      <c r="O78" s="28">
        <f t="shared" si="88"/>
        <v>39.877000000000002</v>
      </c>
      <c r="P78" s="28">
        <f t="shared" si="58"/>
        <v>39.9</v>
      </c>
      <c r="Q78" s="28">
        <f t="shared" si="7"/>
        <v>2.2999999999996135E-2</v>
      </c>
      <c r="R78" s="104">
        <f t="shared" si="70"/>
        <v>100.05767735787545</v>
      </c>
      <c r="S78" s="41"/>
    </row>
    <row r="79" spans="1:19" ht="107.25" customHeight="1" x14ac:dyDescent="0.25">
      <c r="A79" s="29"/>
      <c r="B79" s="24">
        <v>7691</v>
      </c>
      <c r="C79" s="25" t="s">
        <v>151</v>
      </c>
      <c r="D79" s="26">
        <v>300</v>
      </c>
      <c r="E79" s="26">
        <v>300</v>
      </c>
      <c r="F79" s="26">
        <v>39.9</v>
      </c>
      <c r="G79" s="26">
        <f t="shared" si="86"/>
        <v>-260.10000000000002</v>
      </c>
      <c r="H79" s="26">
        <v>0</v>
      </c>
      <c r="I79" s="26">
        <v>44.5</v>
      </c>
      <c r="J79" s="26">
        <v>44.5</v>
      </c>
      <c r="K79" s="26">
        <v>44.5</v>
      </c>
      <c r="L79" s="26">
        <f t="shared" si="89"/>
        <v>0</v>
      </c>
      <c r="M79" s="27">
        <f t="shared" ref="M79:M82" si="97">SUM(K79/J79)*100</f>
        <v>100</v>
      </c>
      <c r="N79" s="28">
        <f t="shared" ref="N79" si="98">D79+I79</f>
        <v>344.5</v>
      </c>
      <c r="O79" s="28">
        <f t="shared" ref="O79" si="99">E79+J79</f>
        <v>344.5</v>
      </c>
      <c r="P79" s="28">
        <f t="shared" ref="P79" si="100">F79+K79</f>
        <v>84.4</v>
      </c>
      <c r="Q79" s="28">
        <f t="shared" ref="Q79" si="101">P79-O79</f>
        <v>-260.10000000000002</v>
      </c>
      <c r="R79" s="73">
        <f t="shared" si="70"/>
        <v>24.499274310595069</v>
      </c>
      <c r="S79" s="41"/>
    </row>
    <row r="80" spans="1:19" ht="26.25" x14ac:dyDescent="0.25">
      <c r="A80" s="29"/>
      <c r="B80" s="24">
        <v>7693</v>
      </c>
      <c r="C80" s="25" t="s">
        <v>155</v>
      </c>
      <c r="D80" s="26"/>
      <c r="E80" s="26"/>
      <c r="F80" s="26"/>
      <c r="G80" s="26">
        <f t="shared" si="86"/>
        <v>0</v>
      </c>
      <c r="H80" s="26">
        <v>0</v>
      </c>
      <c r="I80" s="26"/>
      <c r="J80" s="26"/>
      <c r="K80" s="26"/>
      <c r="L80" s="26">
        <f t="shared" ref="L80" si="102">K80-J80</f>
        <v>0</v>
      </c>
      <c r="M80" s="27"/>
      <c r="N80" s="28">
        <f t="shared" ref="N80" si="103">D80+I80</f>
        <v>0</v>
      </c>
      <c r="O80" s="28">
        <f t="shared" ref="O80" si="104">E80+J80</f>
        <v>0</v>
      </c>
      <c r="P80" s="28">
        <f t="shared" ref="P80" si="105">F80+K80</f>
        <v>0</v>
      </c>
      <c r="Q80" s="28">
        <f t="shared" ref="Q80" si="106">P80-O80</f>
        <v>0</v>
      </c>
      <c r="R80" s="73">
        <v>0</v>
      </c>
      <c r="S80" s="41"/>
    </row>
    <row r="81" spans="1:20" x14ac:dyDescent="0.25">
      <c r="A81" s="30">
        <v>9</v>
      </c>
      <c r="B81" s="39"/>
      <c r="C81" s="17" t="s">
        <v>109</v>
      </c>
      <c r="D81" s="33">
        <f>SUM(D82:D87)</f>
        <v>72197.397999999986</v>
      </c>
      <c r="E81" s="33">
        <f t="shared" ref="E81:F81" si="107">SUM(E82:E87)</f>
        <v>72197.397999999986</v>
      </c>
      <c r="F81" s="33">
        <f t="shared" si="107"/>
        <v>40990.6</v>
      </c>
      <c r="G81" s="33">
        <f>SUM(G82:G87)</f>
        <v>-31206.797999999995</v>
      </c>
      <c r="H81" s="33">
        <f>SUM(F81/E81)*100</f>
        <v>56.775730338647392</v>
      </c>
      <c r="I81" s="33">
        <f t="shared" ref="I81:K81" si="108">SUM(I82:I87)</f>
        <v>4690.7089999999989</v>
      </c>
      <c r="J81" s="33">
        <f t="shared" si="108"/>
        <v>4690.7089999999989</v>
      </c>
      <c r="K81" s="33">
        <f t="shared" si="108"/>
        <v>1219.3</v>
      </c>
      <c r="L81" s="33">
        <f>SUM(L82:L87)</f>
        <v>-3471.4089999999997</v>
      </c>
      <c r="M81" s="27">
        <f t="shared" si="97"/>
        <v>25.993938229807057</v>
      </c>
      <c r="N81" s="33">
        <f t="shared" ref="N81:P81" si="109">SUM(N82:N87)</f>
        <v>76888.106999999989</v>
      </c>
      <c r="O81" s="33">
        <f t="shared" si="109"/>
        <v>76888.106999999989</v>
      </c>
      <c r="P81" s="33">
        <f t="shared" si="109"/>
        <v>42209.899999999994</v>
      </c>
      <c r="Q81" s="34">
        <f>SUM(Q82+Q83+Q85+Q86+Q87+Q88)</f>
        <v>-34657.590999999993</v>
      </c>
      <c r="R81" s="72">
        <f t="shared" si="70"/>
        <v>54.897827046255678</v>
      </c>
      <c r="S81" s="36"/>
    </row>
    <row r="82" spans="1:20" ht="39" x14ac:dyDescent="0.25">
      <c r="A82" s="29"/>
      <c r="B82" s="24" t="s">
        <v>110</v>
      </c>
      <c r="C82" s="25" t="s">
        <v>111</v>
      </c>
      <c r="D82" s="26">
        <v>2440.7950000000001</v>
      </c>
      <c r="E82" s="26">
        <v>2440.7950000000001</v>
      </c>
      <c r="F82" s="26">
        <v>429.1</v>
      </c>
      <c r="G82" s="26">
        <f t="shared" ref="G82:G88" si="110">F82-E82</f>
        <v>-2011.6950000000002</v>
      </c>
      <c r="H82" s="26">
        <f t="shared" si="6"/>
        <v>17.580337553952706</v>
      </c>
      <c r="I82" s="26">
        <v>1622.069</v>
      </c>
      <c r="J82" s="26">
        <v>1622.069</v>
      </c>
      <c r="K82" s="26">
        <v>0</v>
      </c>
      <c r="L82" s="26">
        <f t="shared" ref="L82:L87" si="111">K82-J82</f>
        <v>-1622.069</v>
      </c>
      <c r="M82" s="27">
        <f t="shared" si="97"/>
        <v>0</v>
      </c>
      <c r="N82" s="28">
        <f t="shared" si="88"/>
        <v>4062.864</v>
      </c>
      <c r="O82" s="28">
        <f t="shared" si="88"/>
        <v>4062.864</v>
      </c>
      <c r="P82" s="28">
        <f t="shared" si="58"/>
        <v>429.1</v>
      </c>
      <c r="Q82" s="28">
        <f t="shared" si="7"/>
        <v>-3633.7640000000001</v>
      </c>
      <c r="R82" s="73">
        <f t="shared" si="70"/>
        <v>10.561515226697226</v>
      </c>
    </row>
    <row r="83" spans="1:20" ht="26.25" x14ac:dyDescent="0.25">
      <c r="A83" s="23"/>
      <c r="B83" s="24">
        <v>8240</v>
      </c>
      <c r="C83" s="25" t="s">
        <v>112</v>
      </c>
      <c r="D83" s="26">
        <v>48320.983999999997</v>
      </c>
      <c r="E83" s="26">
        <v>48320.983999999997</v>
      </c>
      <c r="F83" s="26">
        <v>40441.300000000003</v>
      </c>
      <c r="G83" s="26">
        <f t="shared" si="110"/>
        <v>-7879.6839999999938</v>
      </c>
      <c r="H83" s="26">
        <f t="shared" si="6"/>
        <v>83.693039032483284</v>
      </c>
      <c r="I83" s="26">
        <v>2853.24</v>
      </c>
      <c r="J83" s="26">
        <v>2853.24</v>
      </c>
      <c r="K83" s="26">
        <v>1096.7</v>
      </c>
      <c r="L83" s="26">
        <f t="shared" si="111"/>
        <v>-1756.5399999999997</v>
      </c>
      <c r="M83" s="27">
        <f t="shared" ref="M82:M85" si="112">SUM(K83/J83)*100</f>
        <v>38.437004948760013</v>
      </c>
      <c r="N83" s="28">
        <f t="shared" si="88"/>
        <v>51174.223999999995</v>
      </c>
      <c r="O83" s="28">
        <f t="shared" si="88"/>
        <v>51174.223999999995</v>
      </c>
      <c r="P83" s="28">
        <f t="shared" si="58"/>
        <v>41538</v>
      </c>
      <c r="Q83" s="28">
        <f t="shared" si="7"/>
        <v>-9636.2239999999947</v>
      </c>
      <c r="R83" s="73">
        <f t="shared" si="70"/>
        <v>81.169770156162997</v>
      </c>
    </row>
    <row r="84" spans="1:20" ht="39" x14ac:dyDescent="0.25">
      <c r="A84" s="23"/>
      <c r="B84" s="24">
        <v>8310</v>
      </c>
      <c r="C84" s="25" t="s">
        <v>154</v>
      </c>
      <c r="D84" s="26">
        <v>140.816</v>
      </c>
      <c r="E84" s="26">
        <v>140.816</v>
      </c>
      <c r="F84" s="26">
        <v>120.2</v>
      </c>
      <c r="G84" s="26">
        <f t="shared" si="110"/>
        <v>-20.616</v>
      </c>
      <c r="H84" s="26">
        <f t="shared" si="6"/>
        <v>85.359618225201686</v>
      </c>
      <c r="I84" s="26"/>
      <c r="J84" s="26"/>
      <c r="K84" s="26"/>
      <c r="L84" s="26">
        <f t="shared" si="111"/>
        <v>0</v>
      </c>
      <c r="M84" s="27">
        <v>0</v>
      </c>
      <c r="N84" s="28">
        <f t="shared" si="88"/>
        <v>140.816</v>
      </c>
      <c r="O84" s="28">
        <f t="shared" si="88"/>
        <v>140.816</v>
      </c>
      <c r="P84" s="28">
        <f t="shared" si="58"/>
        <v>120.2</v>
      </c>
      <c r="Q84" s="28">
        <f t="shared" si="7"/>
        <v>-20.616</v>
      </c>
      <c r="R84" s="73">
        <f t="shared" si="70"/>
        <v>85.359618225201686</v>
      </c>
    </row>
    <row r="85" spans="1:20" ht="24.75" customHeight="1" x14ac:dyDescent="0.25">
      <c r="A85" s="23"/>
      <c r="B85" s="24" t="s">
        <v>113</v>
      </c>
      <c r="C85" s="25" t="s">
        <v>114</v>
      </c>
      <c r="D85" s="26"/>
      <c r="E85" s="26"/>
      <c r="F85" s="26"/>
      <c r="G85" s="26">
        <f t="shared" si="110"/>
        <v>0</v>
      </c>
      <c r="H85" s="26">
        <v>0</v>
      </c>
      <c r="I85" s="26">
        <v>215.4</v>
      </c>
      <c r="J85" s="26">
        <v>215.4</v>
      </c>
      <c r="K85" s="26">
        <v>122.6</v>
      </c>
      <c r="L85" s="26">
        <f t="shared" si="111"/>
        <v>-92.800000000000011</v>
      </c>
      <c r="M85" s="27">
        <f t="shared" si="112"/>
        <v>56.917363045496749</v>
      </c>
      <c r="N85" s="28">
        <f t="shared" si="88"/>
        <v>215.4</v>
      </c>
      <c r="O85" s="28">
        <f t="shared" si="88"/>
        <v>215.4</v>
      </c>
      <c r="P85" s="28">
        <f t="shared" si="58"/>
        <v>122.6</v>
      </c>
      <c r="Q85" s="28">
        <f t="shared" si="7"/>
        <v>-92.800000000000011</v>
      </c>
      <c r="R85" s="73">
        <f t="shared" si="70"/>
        <v>56.917363045496749</v>
      </c>
    </row>
    <row r="86" spans="1:20" ht="0.75" hidden="1" customHeight="1" x14ac:dyDescent="0.25">
      <c r="A86" s="23"/>
      <c r="B86" s="24" t="s">
        <v>115</v>
      </c>
      <c r="C86" s="25" t="s">
        <v>116</v>
      </c>
      <c r="D86" s="26"/>
      <c r="E86" s="26"/>
      <c r="F86" s="26"/>
      <c r="G86" s="26">
        <f t="shared" si="110"/>
        <v>0</v>
      </c>
      <c r="H86" s="26" t="e">
        <f t="shared" si="6"/>
        <v>#DIV/0!</v>
      </c>
      <c r="I86" s="26"/>
      <c r="J86" s="26"/>
      <c r="K86" s="26"/>
      <c r="L86" s="26">
        <f t="shared" si="111"/>
        <v>0</v>
      </c>
      <c r="M86" s="26">
        <v>0</v>
      </c>
      <c r="N86" s="28">
        <f t="shared" si="88"/>
        <v>0</v>
      </c>
      <c r="O86" s="28">
        <f t="shared" si="88"/>
        <v>0</v>
      </c>
      <c r="P86" s="28">
        <f t="shared" si="58"/>
        <v>0</v>
      </c>
      <c r="Q86" s="28">
        <f t="shared" si="7"/>
        <v>0</v>
      </c>
      <c r="R86" s="73" t="e">
        <f t="shared" si="70"/>
        <v>#DIV/0!</v>
      </c>
    </row>
    <row r="87" spans="1:20" ht="18" customHeight="1" x14ac:dyDescent="0.25">
      <c r="A87" s="23"/>
      <c r="B87" s="24" t="s">
        <v>117</v>
      </c>
      <c r="C87" s="25" t="s">
        <v>118</v>
      </c>
      <c r="D87" s="26">
        <v>21294.803</v>
      </c>
      <c r="E87" s="26">
        <v>21294.803</v>
      </c>
      <c r="F87" s="26"/>
      <c r="G87" s="26">
        <f t="shared" si="110"/>
        <v>-21294.803</v>
      </c>
      <c r="H87" s="26">
        <f t="shared" si="6"/>
        <v>0</v>
      </c>
      <c r="I87" s="26">
        <v>0</v>
      </c>
      <c r="J87" s="26">
        <v>0</v>
      </c>
      <c r="K87" s="26">
        <v>0</v>
      </c>
      <c r="L87" s="26">
        <f t="shared" si="111"/>
        <v>0</v>
      </c>
      <c r="M87" s="26">
        <v>0</v>
      </c>
      <c r="N87" s="28">
        <f t="shared" si="88"/>
        <v>21294.803</v>
      </c>
      <c r="O87" s="28">
        <f t="shared" si="88"/>
        <v>21294.803</v>
      </c>
      <c r="P87" s="28">
        <f t="shared" si="58"/>
        <v>0</v>
      </c>
      <c r="Q87" s="28">
        <f t="shared" si="7"/>
        <v>-21294.803</v>
      </c>
      <c r="R87" s="73">
        <f t="shared" si="70"/>
        <v>0</v>
      </c>
    </row>
    <row r="88" spans="1:20" ht="6.75" hidden="1" customHeight="1" x14ac:dyDescent="0.25">
      <c r="A88" s="23"/>
      <c r="B88" s="24">
        <v>8775</v>
      </c>
      <c r="C88" s="25" t="s">
        <v>119</v>
      </c>
      <c r="D88" s="26"/>
      <c r="E88" s="26"/>
      <c r="F88" s="26"/>
      <c r="G88" s="26">
        <f t="shared" si="110"/>
        <v>0</v>
      </c>
      <c r="H88" s="26"/>
      <c r="I88" s="26"/>
      <c r="J88" s="26"/>
      <c r="K88" s="26"/>
      <c r="L88" s="26"/>
      <c r="M88" s="26">
        <v>0</v>
      </c>
      <c r="N88" s="28">
        <f t="shared" si="88"/>
        <v>0</v>
      </c>
      <c r="O88" s="28">
        <f t="shared" si="88"/>
        <v>0</v>
      </c>
      <c r="P88" s="28">
        <f>F88+K88</f>
        <v>0</v>
      </c>
      <c r="Q88" s="28">
        <f>P88-O88</f>
        <v>0</v>
      </c>
      <c r="R88" s="73" t="e">
        <f t="shared" si="70"/>
        <v>#DIV/0!</v>
      </c>
    </row>
    <row r="89" spans="1:20" ht="9.75" hidden="1" customHeight="1" x14ac:dyDescent="0.25">
      <c r="A89" s="37">
        <v>10</v>
      </c>
      <c r="B89" s="42" t="s">
        <v>120</v>
      </c>
      <c r="C89" s="43" t="s">
        <v>121</v>
      </c>
      <c r="D89" s="33"/>
      <c r="E89" s="33"/>
      <c r="F89" s="33"/>
      <c r="G89" s="33">
        <f>F89-E89</f>
        <v>0</v>
      </c>
      <c r="H89" s="33" t="e">
        <f t="shared" si="6"/>
        <v>#DIV/0!</v>
      </c>
      <c r="I89" s="33"/>
      <c r="J89" s="33"/>
      <c r="K89" s="33"/>
      <c r="L89" s="33">
        <f t="shared" ref="L89:L92" si="113">K89-J89</f>
        <v>0</v>
      </c>
      <c r="M89" s="33">
        <v>0</v>
      </c>
      <c r="N89" s="28">
        <f t="shared" si="88"/>
        <v>0</v>
      </c>
      <c r="O89" s="28">
        <f t="shared" si="88"/>
        <v>0</v>
      </c>
      <c r="P89" s="35">
        <f t="shared" si="58"/>
        <v>0</v>
      </c>
      <c r="Q89" s="35">
        <f>P89-O89</f>
        <v>0</v>
      </c>
      <c r="R89" s="73" t="e">
        <f t="shared" si="70"/>
        <v>#DIV/0!</v>
      </c>
      <c r="S89" s="36"/>
    </row>
    <row r="90" spans="1:20" ht="15" hidden="1" customHeight="1" x14ac:dyDescent="0.25">
      <c r="A90" s="37">
        <v>11</v>
      </c>
      <c r="B90" s="42">
        <v>9770</v>
      </c>
      <c r="C90" s="43" t="s">
        <v>122</v>
      </c>
      <c r="D90" s="33"/>
      <c r="E90" s="33"/>
      <c r="F90" s="33"/>
      <c r="G90" s="33">
        <f>F90-E90</f>
        <v>0</v>
      </c>
      <c r="H90" s="33" t="e">
        <f t="shared" si="6"/>
        <v>#DIV/0!</v>
      </c>
      <c r="I90" s="33"/>
      <c r="J90" s="33"/>
      <c r="K90" s="33"/>
      <c r="L90" s="33"/>
      <c r="M90" s="33"/>
      <c r="N90" s="28">
        <f t="shared" si="88"/>
        <v>0</v>
      </c>
      <c r="O90" s="28">
        <f t="shared" si="88"/>
        <v>0</v>
      </c>
      <c r="P90" s="28">
        <f>F90+K90</f>
        <v>0</v>
      </c>
      <c r="Q90" s="28">
        <f>P90-O90</f>
        <v>0</v>
      </c>
      <c r="R90" s="73" t="e">
        <f t="shared" si="70"/>
        <v>#DIV/0!</v>
      </c>
      <c r="S90" s="36"/>
    </row>
    <row r="91" spans="1:20" ht="9.75" hidden="1" customHeight="1" x14ac:dyDescent="0.25">
      <c r="A91" s="37">
        <v>12</v>
      </c>
      <c r="B91" s="42">
        <v>9800</v>
      </c>
      <c r="C91" s="43" t="s">
        <v>123</v>
      </c>
      <c r="D91" s="33"/>
      <c r="E91" s="33"/>
      <c r="F91" s="33"/>
      <c r="G91" s="33">
        <f>F91-E91</f>
        <v>0</v>
      </c>
      <c r="H91" s="33" t="e">
        <f t="shared" si="6"/>
        <v>#DIV/0!</v>
      </c>
      <c r="I91" s="33"/>
      <c r="J91" s="33"/>
      <c r="K91" s="33"/>
      <c r="L91" s="33">
        <f t="shared" si="113"/>
        <v>0</v>
      </c>
      <c r="M91" s="33">
        <v>0</v>
      </c>
      <c r="N91" s="28">
        <f t="shared" si="88"/>
        <v>0</v>
      </c>
      <c r="O91" s="28">
        <f t="shared" si="88"/>
        <v>0</v>
      </c>
      <c r="P91" s="35">
        <f t="shared" si="58"/>
        <v>0</v>
      </c>
      <c r="Q91" s="35">
        <f>P91-O91</f>
        <v>0</v>
      </c>
      <c r="R91" s="73" t="e">
        <f t="shared" si="70"/>
        <v>#DIV/0!</v>
      </c>
      <c r="S91" s="36"/>
    </row>
    <row r="92" spans="1:20" x14ac:dyDescent="0.25">
      <c r="A92" s="37"/>
      <c r="B92" s="42">
        <v>9110</v>
      </c>
      <c r="C92" s="43" t="s">
        <v>121</v>
      </c>
      <c r="D92" s="33">
        <v>136743.20000000001</v>
      </c>
      <c r="E92" s="33">
        <v>125348.3</v>
      </c>
      <c r="F92" s="33">
        <v>113953</v>
      </c>
      <c r="G92" s="33">
        <f t="shared" ref="G92:G94" si="114">F92-E92</f>
        <v>-11395.300000000003</v>
      </c>
      <c r="H92" s="33">
        <f t="shared" ref="H92:H94" si="115">SUM(F92/E92)*100</f>
        <v>90.909090909090907</v>
      </c>
      <c r="I92" s="33">
        <v>0</v>
      </c>
      <c r="J92" s="33">
        <v>0</v>
      </c>
      <c r="K92" s="33">
        <v>0</v>
      </c>
      <c r="L92" s="33">
        <f t="shared" si="113"/>
        <v>0</v>
      </c>
      <c r="M92" s="33">
        <v>0</v>
      </c>
      <c r="N92" s="35">
        <f t="shared" si="88"/>
        <v>136743.20000000001</v>
      </c>
      <c r="O92" s="35">
        <f t="shared" si="88"/>
        <v>125348.3</v>
      </c>
      <c r="P92" s="35">
        <f t="shared" si="58"/>
        <v>113953</v>
      </c>
      <c r="Q92" s="35">
        <f t="shared" ref="Q92:Q94" si="116">P92-O92</f>
        <v>-11395.300000000003</v>
      </c>
      <c r="R92" s="72">
        <f t="shared" si="70"/>
        <v>90.909090909090907</v>
      </c>
      <c r="S92" s="36"/>
    </row>
    <row r="93" spans="1:20" x14ac:dyDescent="0.25">
      <c r="A93" s="37"/>
      <c r="B93" s="42">
        <v>9770</v>
      </c>
      <c r="C93" s="43" t="s">
        <v>122</v>
      </c>
      <c r="D93" s="33">
        <v>0</v>
      </c>
      <c r="E93" s="33">
        <v>0</v>
      </c>
      <c r="F93" s="33">
        <v>0</v>
      </c>
      <c r="G93" s="33">
        <f t="shared" ref="G93" si="117">F93-E93</f>
        <v>0</v>
      </c>
      <c r="H93" s="33">
        <v>0</v>
      </c>
      <c r="I93" s="33">
        <v>2567</v>
      </c>
      <c r="J93" s="33">
        <v>2567</v>
      </c>
      <c r="K93" s="33">
        <v>2567</v>
      </c>
      <c r="L93" s="33">
        <f t="shared" ref="L93" si="118">K93-J93</f>
        <v>0</v>
      </c>
      <c r="M93" s="22">
        <f t="shared" ref="M93:M94" si="119">SUM(K93/J93)*100</f>
        <v>100</v>
      </c>
      <c r="N93" s="35">
        <f t="shared" ref="N93" si="120">D93+I93</f>
        <v>2567</v>
      </c>
      <c r="O93" s="35">
        <f t="shared" ref="O93" si="121">E93+J93</f>
        <v>2567</v>
      </c>
      <c r="P93" s="35">
        <f t="shared" si="58"/>
        <v>2567</v>
      </c>
      <c r="Q93" s="35">
        <f t="shared" ref="Q93" si="122">P93-O93</f>
        <v>0</v>
      </c>
      <c r="R93" s="72">
        <f t="shared" ref="R93" si="123">SUM(P93/O93)*100</f>
        <v>100</v>
      </c>
      <c r="S93" s="36"/>
    </row>
    <row r="94" spans="1:20" ht="51.75" x14ac:dyDescent="0.25">
      <c r="A94" s="37"/>
      <c r="B94" s="42">
        <v>9800</v>
      </c>
      <c r="C94" s="43" t="s">
        <v>123</v>
      </c>
      <c r="D94" s="33">
        <v>17746.939999999999</v>
      </c>
      <c r="E94" s="33">
        <v>17746.939999999999</v>
      </c>
      <c r="F94" s="33">
        <v>17744.7</v>
      </c>
      <c r="G94" s="33">
        <f t="shared" si="114"/>
        <v>-2.2399999999979627</v>
      </c>
      <c r="H94" s="33">
        <f t="shared" si="115"/>
        <v>99.9873781057467</v>
      </c>
      <c r="I94" s="33">
        <v>21976.635999999999</v>
      </c>
      <c r="J94" s="33">
        <v>21976.635999999999</v>
      </c>
      <c r="K94" s="33">
        <v>17946.5</v>
      </c>
      <c r="L94" s="33">
        <f t="shared" ref="L94" si="124">K94-J94</f>
        <v>-4030.1359999999986</v>
      </c>
      <c r="M94" s="22">
        <f t="shared" si="119"/>
        <v>81.661724751686293</v>
      </c>
      <c r="N94" s="35">
        <f t="shared" si="88"/>
        <v>39723.576000000001</v>
      </c>
      <c r="O94" s="35">
        <f t="shared" si="88"/>
        <v>39723.576000000001</v>
      </c>
      <c r="P94" s="35">
        <f t="shared" si="58"/>
        <v>35691.199999999997</v>
      </c>
      <c r="Q94" s="35">
        <f t="shared" si="116"/>
        <v>-4032.3760000000038</v>
      </c>
      <c r="R94" s="72">
        <f t="shared" si="70"/>
        <v>89.848909876593169</v>
      </c>
      <c r="S94" s="36"/>
    </row>
    <row r="95" spans="1:20" x14ac:dyDescent="0.25">
      <c r="A95" s="75"/>
      <c r="B95" s="42" t="s">
        <v>124</v>
      </c>
      <c r="C95" s="76" t="s">
        <v>125</v>
      </c>
      <c r="D95" s="33">
        <f>D8+D12+D35+D38+D54+D59+D63+D67+D81+D89+D90+D91+D92+D94</f>
        <v>875547.46800000011</v>
      </c>
      <c r="E95" s="33">
        <f>E8+E12+E35+E38+E54+E59+E63+E67+E81+E89+E90+E91+E92+E94</f>
        <v>815734.25600000005</v>
      </c>
      <c r="F95" s="33">
        <f>F8+F12+F35+F38+F54+F59+F63+F67+F81+F89+F90+F91+F92+F94</f>
        <v>673760.20000000007</v>
      </c>
      <c r="G95" s="33">
        <f>G8+G12+G35+G38+G54+G59+G63+G67+G81+G89+G90+G91+G92+G94</f>
        <v>-141940.99699999997</v>
      </c>
      <c r="H95" s="33">
        <f t="shared" si="6"/>
        <v>82.595550578422689</v>
      </c>
      <c r="I95" s="33">
        <f>I8+I12+I35+I38+I54+I59+I63+I67+I81+I89+I90+I91+I92+I93+I94</f>
        <v>139586.70400000003</v>
      </c>
      <c r="J95" s="33">
        <f>J8+J12+J35+J38+J54+J59+J63+J67+J81+J89+J90+J91+J92+J93+J94</f>
        <v>139526.20400000003</v>
      </c>
      <c r="K95" s="33">
        <f>K8+K12+K35+K38+K54+K59+K63+K67+K81+K89+K94+K93</f>
        <v>79785.399999999994</v>
      </c>
      <c r="L95" s="33">
        <f>L8+L12+L35+L38+L54+L59+L63+L67+L81+L89+L90+L91+L92+L94</f>
        <v>-41358.32</v>
      </c>
      <c r="M95" s="22">
        <f t="shared" ref="M95" si="125">SUM(K95/J95)*100</f>
        <v>57.183093721950598</v>
      </c>
      <c r="N95" s="33">
        <f>N8+N12+N35+N38+N54+N59+N63+N67+N81+N89+N90+N91+N92+N93+N94</f>
        <v>1015134.1720000001</v>
      </c>
      <c r="O95" s="33">
        <f>O8+O12+O35+O38+O54+O59+O63+O67+O81+O89+O90+O91+O92+O93+O94</f>
        <v>955260.46000000008</v>
      </c>
      <c r="P95" s="33">
        <f>P8+P12+P35+P38+P54+P59+P63+P67+P81+P89+P90+P91+P92+P93+P94</f>
        <v>753545.6</v>
      </c>
      <c r="Q95" s="33">
        <f>Q8+Q12+Q35+Q38+Q54+Q59+Q63+Q67+Q81+Q89+Q90+Q91+Q92+Q94</f>
        <v>-179446.64299999998</v>
      </c>
      <c r="R95" s="72">
        <f t="shared" si="70"/>
        <v>78.883784219436862</v>
      </c>
      <c r="S95" s="36"/>
      <c r="T95" s="77"/>
    </row>
    <row r="96" spans="1:20" ht="15.75" x14ac:dyDescent="0.25">
      <c r="A96" s="44">
        <v>13</v>
      </c>
      <c r="B96" s="45"/>
      <c r="C96" s="46" t="s">
        <v>126</v>
      </c>
      <c r="D96" s="47"/>
      <c r="E96" s="47"/>
      <c r="F96" s="47"/>
      <c r="G96" s="47"/>
      <c r="H96" s="48"/>
      <c r="I96" s="47"/>
      <c r="J96" s="47"/>
      <c r="K96" s="47"/>
      <c r="L96" s="47"/>
      <c r="M96" s="49"/>
      <c r="N96" s="47"/>
      <c r="O96" s="47"/>
      <c r="P96" s="47"/>
      <c r="Q96" s="47"/>
      <c r="R96" s="49"/>
      <c r="S96" s="1"/>
    </row>
    <row r="97" spans="1:19" x14ac:dyDescent="0.25">
      <c r="A97" s="50"/>
      <c r="B97" s="17" t="s">
        <v>127</v>
      </c>
      <c r="C97" s="51" t="s">
        <v>109</v>
      </c>
      <c r="D97" s="35">
        <f>SUM(D98)</f>
        <v>0</v>
      </c>
      <c r="E97" s="35">
        <f>SUM(E98)</f>
        <v>0</v>
      </c>
      <c r="F97" s="35">
        <f>SUM(F98)</f>
        <v>0</v>
      </c>
      <c r="G97" s="35">
        <f>SUM(G98)</f>
        <v>0</v>
      </c>
      <c r="H97" s="22">
        <v>0</v>
      </c>
      <c r="I97" s="35">
        <f t="shared" ref="I97:P97" si="126">SUM(I98)</f>
        <v>0</v>
      </c>
      <c r="J97" s="35">
        <f t="shared" si="126"/>
        <v>0</v>
      </c>
      <c r="K97" s="35">
        <f t="shared" si="126"/>
        <v>0</v>
      </c>
      <c r="L97" s="35">
        <f t="shared" si="126"/>
        <v>-395.20000000000005</v>
      </c>
      <c r="M97" s="22">
        <v>0</v>
      </c>
      <c r="N97" s="35">
        <f t="shared" si="126"/>
        <v>0</v>
      </c>
      <c r="O97" s="35">
        <f t="shared" si="126"/>
        <v>0</v>
      </c>
      <c r="P97" s="35">
        <f t="shared" si="126"/>
        <v>-395.2</v>
      </c>
      <c r="Q97" s="35">
        <f>SUM(P97-O97)</f>
        <v>-395.2</v>
      </c>
      <c r="R97" s="72">
        <v>0</v>
      </c>
      <c r="S97" s="52"/>
    </row>
    <row r="98" spans="1:19" x14ac:dyDescent="0.25">
      <c r="A98" s="50"/>
      <c r="B98" s="10" t="s">
        <v>128</v>
      </c>
      <c r="C98" s="53" t="s">
        <v>129</v>
      </c>
      <c r="D98" s="28">
        <v>0</v>
      </c>
      <c r="E98" s="28">
        <v>0</v>
      </c>
      <c r="F98" s="28">
        <f>F101+F99</f>
        <v>0</v>
      </c>
      <c r="G98" s="28">
        <f>SUM(G101)</f>
        <v>0</v>
      </c>
      <c r="H98" s="22">
        <v>0</v>
      </c>
      <c r="I98" s="28">
        <v>0</v>
      </c>
      <c r="J98" s="28">
        <v>0</v>
      </c>
      <c r="K98" s="28">
        <f>K99+K101</f>
        <v>0</v>
      </c>
      <c r="L98" s="28">
        <f>L101+L99</f>
        <v>-395.20000000000005</v>
      </c>
      <c r="M98" s="27">
        <v>0</v>
      </c>
      <c r="N98" s="28">
        <f>SUM(N101)</f>
        <v>0</v>
      </c>
      <c r="O98" s="28">
        <f>SUM(O101)</f>
        <v>0</v>
      </c>
      <c r="P98" s="28">
        <f>P99+P101</f>
        <v>-395.2</v>
      </c>
      <c r="Q98" s="28">
        <f>SUM(P98-O98)</f>
        <v>-395.2</v>
      </c>
      <c r="R98" s="72">
        <v>0</v>
      </c>
      <c r="S98" s="1"/>
    </row>
    <row r="99" spans="1:19" ht="64.5" x14ac:dyDescent="0.25">
      <c r="A99" s="50"/>
      <c r="B99" s="17">
        <v>8820</v>
      </c>
      <c r="C99" s="54" t="s">
        <v>130</v>
      </c>
      <c r="D99" s="35">
        <v>0</v>
      </c>
      <c r="E99" s="35">
        <v>0</v>
      </c>
      <c r="F99" s="35">
        <v>0</v>
      </c>
      <c r="G99" s="35">
        <v>0</v>
      </c>
      <c r="H99" s="22">
        <v>0</v>
      </c>
      <c r="I99" s="35">
        <v>0</v>
      </c>
      <c r="J99" s="35">
        <v>0</v>
      </c>
      <c r="K99" s="22">
        <f>K100</f>
        <v>0</v>
      </c>
      <c r="L99" s="22">
        <f>L100</f>
        <v>0</v>
      </c>
      <c r="M99" s="22">
        <v>0</v>
      </c>
      <c r="N99" s="35">
        <v>0</v>
      </c>
      <c r="O99" s="35">
        <v>0</v>
      </c>
      <c r="P99" s="28">
        <f t="shared" ref="P99" si="127">SUM(F99+K99)</f>
        <v>0</v>
      </c>
      <c r="Q99" s="28">
        <f>SUM(P99-O99)</f>
        <v>0</v>
      </c>
      <c r="R99" s="73">
        <v>0</v>
      </c>
      <c r="S99" s="52"/>
    </row>
    <row r="100" spans="1:19" ht="66.75" customHeight="1" x14ac:dyDescent="0.25">
      <c r="A100" s="50"/>
      <c r="B100" s="10">
        <v>8822</v>
      </c>
      <c r="C100" s="55" t="s">
        <v>131</v>
      </c>
      <c r="D100" s="28">
        <v>0</v>
      </c>
      <c r="E100" s="28">
        <v>0</v>
      </c>
      <c r="F100" s="28">
        <v>0</v>
      </c>
      <c r="G100" s="28">
        <v>0</v>
      </c>
      <c r="H100" s="27">
        <v>0</v>
      </c>
      <c r="I100" s="28">
        <v>0</v>
      </c>
      <c r="J100" s="28">
        <v>0</v>
      </c>
      <c r="K100" s="35">
        <v>0</v>
      </c>
      <c r="L100" s="28">
        <f>K100-J100</f>
        <v>0</v>
      </c>
      <c r="M100" s="27">
        <v>0</v>
      </c>
      <c r="N100" s="28">
        <v>0</v>
      </c>
      <c r="O100" s="28">
        <v>0</v>
      </c>
      <c r="P100" s="28">
        <f>SUM(F100+K100)</f>
        <v>0</v>
      </c>
      <c r="Q100" s="28">
        <f>SUM(P100-O100)</f>
        <v>0</v>
      </c>
      <c r="R100" s="73">
        <v>0</v>
      </c>
      <c r="S100" s="1"/>
    </row>
    <row r="101" spans="1:19" ht="43.5" customHeight="1" x14ac:dyDescent="0.25">
      <c r="A101" s="50"/>
      <c r="B101" s="17" t="s">
        <v>132</v>
      </c>
      <c r="C101" s="54" t="s">
        <v>133</v>
      </c>
      <c r="D101" s="34">
        <f>SUM(D102:D103)</f>
        <v>0</v>
      </c>
      <c r="E101" s="34">
        <f>SUM(E102:E103)</f>
        <v>0</v>
      </c>
      <c r="F101" s="34">
        <f>F102</f>
        <v>0</v>
      </c>
      <c r="G101" s="35">
        <f>SUM(F101-E101)</f>
        <v>0</v>
      </c>
      <c r="H101" s="22">
        <v>0</v>
      </c>
      <c r="I101" s="35">
        <f>I102+I103</f>
        <v>0</v>
      </c>
      <c r="J101" s="35">
        <f>J102+J103</f>
        <v>0</v>
      </c>
      <c r="K101" s="35"/>
      <c r="L101" s="35">
        <f>L103+L102</f>
        <v>-395.20000000000005</v>
      </c>
      <c r="M101" s="22">
        <v>0</v>
      </c>
      <c r="N101" s="35">
        <f>N102+N103</f>
        <v>0</v>
      </c>
      <c r="O101" s="35">
        <f>O102+O103</f>
        <v>0</v>
      </c>
      <c r="P101" s="35">
        <f>P102+P103</f>
        <v>-395.2</v>
      </c>
      <c r="Q101" s="35">
        <f>P101-O101</f>
        <v>-395.2</v>
      </c>
      <c r="R101" s="73">
        <v>0</v>
      </c>
      <c r="S101" s="52"/>
    </row>
    <row r="102" spans="1:19" ht="54" customHeight="1" x14ac:dyDescent="0.25">
      <c r="A102" s="50"/>
      <c r="B102" s="10" t="s">
        <v>134</v>
      </c>
      <c r="C102" s="56" t="s">
        <v>135</v>
      </c>
      <c r="D102" s="57">
        <v>0</v>
      </c>
      <c r="E102" s="57">
        <v>0</v>
      </c>
      <c r="F102" s="28">
        <v>0</v>
      </c>
      <c r="G102" s="28">
        <f>SUM(F102-E102)</f>
        <v>0</v>
      </c>
      <c r="H102" s="27">
        <v>0</v>
      </c>
      <c r="I102" s="28">
        <v>1200</v>
      </c>
      <c r="J102" s="28">
        <v>1200</v>
      </c>
      <c r="K102" s="28">
        <v>0</v>
      </c>
      <c r="L102" s="28">
        <f>SUM(K102-J102)</f>
        <v>-1200</v>
      </c>
      <c r="M102" s="27">
        <v>0</v>
      </c>
      <c r="N102" s="28">
        <f t="shared" ref="N102:P103" si="128">SUM(D102+I102)</f>
        <v>1200</v>
      </c>
      <c r="O102" s="28">
        <f t="shared" si="128"/>
        <v>1200</v>
      </c>
      <c r="P102" s="28">
        <f t="shared" si="128"/>
        <v>0</v>
      </c>
      <c r="Q102" s="28">
        <f>SUM(P102-O102)</f>
        <v>-1200</v>
      </c>
      <c r="R102" s="73">
        <f t="shared" si="70"/>
        <v>0</v>
      </c>
      <c r="S102" s="1"/>
    </row>
    <row r="103" spans="1:19" ht="52.5" thickBot="1" x14ac:dyDescent="0.3">
      <c r="A103" s="58"/>
      <c r="B103" s="59" t="s">
        <v>136</v>
      </c>
      <c r="C103" s="60" t="s">
        <v>137</v>
      </c>
      <c r="D103" s="61">
        <v>0</v>
      </c>
      <c r="E103" s="61">
        <v>0</v>
      </c>
      <c r="F103" s="61">
        <v>0</v>
      </c>
      <c r="G103" s="61">
        <f>SUM(F103-E103)</f>
        <v>0</v>
      </c>
      <c r="H103" s="62">
        <v>0</v>
      </c>
      <c r="I103" s="28">
        <v>-1200</v>
      </c>
      <c r="J103" s="28">
        <v>-1200</v>
      </c>
      <c r="K103" s="61">
        <v>-395.2</v>
      </c>
      <c r="L103" s="61">
        <f>SUM(K103-J103)</f>
        <v>804.8</v>
      </c>
      <c r="M103" s="62">
        <v>0</v>
      </c>
      <c r="N103" s="28">
        <f t="shared" si="128"/>
        <v>-1200</v>
      </c>
      <c r="O103" s="61">
        <f t="shared" si="128"/>
        <v>-1200</v>
      </c>
      <c r="P103" s="61">
        <f t="shared" si="128"/>
        <v>-395.2</v>
      </c>
      <c r="Q103" s="61">
        <f>SUM(P103-O103)</f>
        <v>804.8</v>
      </c>
      <c r="R103" s="73">
        <f t="shared" si="70"/>
        <v>32.93333333333333</v>
      </c>
      <c r="S103" s="1"/>
    </row>
    <row r="104" spans="1:19" ht="15.75" thickBot="1" x14ac:dyDescent="0.3">
      <c r="A104" s="63"/>
      <c r="B104" s="64"/>
      <c r="C104" s="65" t="s">
        <v>125</v>
      </c>
      <c r="D104" s="66">
        <f>SUM(D102:D103)</f>
        <v>0</v>
      </c>
      <c r="E104" s="67">
        <f t="shared" ref="E104:O104" si="129">SUM(E102:E103)</f>
        <v>0</v>
      </c>
      <c r="F104" s="67">
        <f t="shared" si="129"/>
        <v>0</v>
      </c>
      <c r="G104" s="67">
        <f t="shared" si="129"/>
        <v>0</v>
      </c>
      <c r="H104" s="68">
        <v>0</v>
      </c>
      <c r="I104" s="67">
        <f t="shared" si="129"/>
        <v>0</v>
      </c>
      <c r="J104" s="67">
        <f t="shared" si="129"/>
        <v>0</v>
      </c>
      <c r="K104" s="67">
        <f>K99+K101</f>
        <v>0</v>
      </c>
      <c r="L104" s="67">
        <f>L99+L101</f>
        <v>-395.20000000000005</v>
      </c>
      <c r="M104" s="68">
        <v>0</v>
      </c>
      <c r="N104" s="67">
        <f t="shared" si="129"/>
        <v>0</v>
      </c>
      <c r="O104" s="67">
        <f t="shared" si="129"/>
        <v>0</v>
      </c>
      <c r="P104" s="67">
        <f>P99+P101</f>
        <v>-395.2</v>
      </c>
      <c r="Q104" s="67">
        <f>Q99+Q101</f>
        <v>-395.2</v>
      </c>
      <c r="R104" s="72">
        <v>0</v>
      </c>
      <c r="S104" s="36"/>
    </row>
    <row r="105" spans="1:19" x14ac:dyDescent="0.25">
      <c r="A105" s="78"/>
      <c r="B105" s="79"/>
      <c r="C105" s="79"/>
      <c r="D105" s="80"/>
      <c r="E105" s="80"/>
      <c r="F105" s="80"/>
      <c r="G105" s="80"/>
      <c r="H105" s="81"/>
      <c r="I105" s="80"/>
      <c r="J105" s="80"/>
      <c r="K105" s="80"/>
      <c r="L105" s="80"/>
      <c r="M105" s="81"/>
      <c r="N105" s="80"/>
      <c r="O105" s="80"/>
      <c r="P105" s="80"/>
      <c r="Q105" s="80"/>
      <c r="R105" s="82"/>
    </row>
    <row r="106" spans="1:19" x14ac:dyDescent="0.25">
      <c r="B106" s="2"/>
      <c r="C106" t="s">
        <v>138</v>
      </c>
      <c r="D106" s="3"/>
      <c r="E106" s="3"/>
      <c r="G106" s="88" t="s">
        <v>139</v>
      </c>
      <c r="H106" s="88"/>
      <c r="I106" s="88"/>
      <c r="J106" s="3"/>
      <c r="K106" s="3"/>
      <c r="N106" s="1"/>
      <c r="O106" s="1"/>
      <c r="P106" s="1"/>
      <c r="Q106" s="1"/>
      <c r="R106" s="69"/>
    </row>
    <row r="107" spans="1:19" x14ac:dyDescent="0.25">
      <c r="B107" s="2"/>
      <c r="D107" s="3"/>
      <c r="E107" s="3"/>
      <c r="I107" s="3"/>
      <c r="J107" s="3"/>
      <c r="K107" s="3"/>
      <c r="N107" s="1"/>
      <c r="O107" s="1"/>
      <c r="P107" s="1"/>
      <c r="Q107" s="1"/>
      <c r="R107" s="69"/>
    </row>
  </sheetData>
  <mergeCells count="23">
    <mergeCell ref="G106:I106"/>
    <mergeCell ref="A1:Q1"/>
    <mergeCell ref="A3:A5"/>
    <mergeCell ref="B3:B5"/>
    <mergeCell ref="C3:C5"/>
    <mergeCell ref="D3:H3"/>
    <mergeCell ref="I3:M3"/>
    <mergeCell ref="N3:R3"/>
    <mergeCell ref="D4:D5"/>
    <mergeCell ref="E4:E5"/>
    <mergeCell ref="F4:F5"/>
    <mergeCell ref="P4:P5"/>
    <mergeCell ref="Q4:Q5"/>
    <mergeCell ref="R4:R5"/>
    <mergeCell ref="G4:G5"/>
    <mergeCell ref="H4:H5"/>
    <mergeCell ref="I4:I5"/>
    <mergeCell ref="M4:M5"/>
    <mergeCell ref="N4:N5"/>
    <mergeCell ref="O4:O5"/>
    <mergeCell ref="J4:J5"/>
    <mergeCell ref="K4:K5"/>
    <mergeCell ref="L4:L5"/>
  </mergeCells>
  <pageMargins left="0" right="0" top="0.55118110236220474" bottom="0" header="0.31496062992125984" footer="0.31496062992125984"/>
  <pageSetup paperSize="9" scale="8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Samchuk_K</dc:creator>
  <cp:lastModifiedBy>Галина СИРГІ</cp:lastModifiedBy>
  <cp:lastPrinted>2025-12-01T08:40:44Z</cp:lastPrinted>
  <dcterms:created xsi:type="dcterms:W3CDTF">2023-06-12T14:12:30Z</dcterms:created>
  <dcterms:modified xsi:type="dcterms:W3CDTF">2025-12-01T08:47:52Z</dcterms:modified>
</cp:coreProperties>
</file>